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9420" windowHeight="4245" activeTab="0"/>
  </bookViews>
  <sheets>
    <sheet name="Summary" sheetId="1" r:id="rId1"/>
    <sheet name="Consol_PL" sheetId="2" r:id="rId2"/>
    <sheet name="Consol_BS" sheetId="3" r:id="rId3"/>
    <sheet name="Consol_EQ" sheetId="4" r:id="rId4"/>
    <sheet name="Consol_CF" sheetId="5" r:id="rId5"/>
  </sheets>
  <externalReferences>
    <externalReference r:id="rId8"/>
  </externalReferences>
  <definedNames>
    <definedName name="_xlnm.Print_Area" localSheetId="2">'Consol_BS'!$A$1:$D$57</definedName>
    <definedName name="_xlnm.Print_Area" localSheetId="4">'Consol_CF'!$A$1:$F$68</definedName>
    <definedName name="_xlnm.Print_Area" localSheetId="3">'Consol_EQ'!$A$1:$H$45</definedName>
    <definedName name="_xlnm.Print_Area" localSheetId="1">'Consol_PL'!$A$1:$I$57</definedName>
    <definedName name="_xlnm.Print_Area" localSheetId="0">'Summary'!$A$1:$J$47</definedName>
  </definedNames>
  <calcPr fullCalcOnLoad="1"/>
</workbook>
</file>

<file path=xl/sharedStrings.xml><?xml version="1.0" encoding="utf-8"?>
<sst xmlns="http://schemas.openxmlformats.org/spreadsheetml/2006/main" count="260" uniqueCount="189">
  <si>
    <t>(Company No.: 577765-U)</t>
  </si>
  <si>
    <t>Cash and cash equivalents at beginning of year</t>
  </si>
  <si>
    <t>Loss for the period</t>
  </si>
  <si>
    <t>CASH FLOWS FROM OPERATING ACTIVITIES</t>
  </si>
  <si>
    <t>Interest income</t>
  </si>
  <si>
    <t>Changes in working capital</t>
  </si>
  <si>
    <t>CASH FLOWS FROM INVESTING ACTIVITIES</t>
  </si>
  <si>
    <t>Purchase of property, plant and equipment</t>
  </si>
  <si>
    <t>Interest received</t>
  </si>
  <si>
    <t>CASH FLOWS FROM FINANCING ACTIVITIES</t>
  </si>
  <si>
    <t>Non-Distributable</t>
  </si>
  <si>
    <t>Distributable</t>
  </si>
  <si>
    <t>TOTAL</t>
  </si>
  <si>
    <t>PART A3 : ADDITIONAL INFORMATION</t>
  </si>
  <si>
    <t>Gross interest income</t>
  </si>
  <si>
    <t>RCSLS (Equity)</t>
  </si>
  <si>
    <t>RCSLS (Liability)</t>
  </si>
  <si>
    <t>Interest paid</t>
  </si>
  <si>
    <t>Investment Properties</t>
  </si>
  <si>
    <t>(unaudited)</t>
  </si>
  <si>
    <t>(audited)</t>
  </si>
  <si>
    <t>As at End of Current</t>
  </si>
  <si>
    <t>Quarter</t>
  </si>
  <si>
    <t>Year End</t>
  </si>
  <si>
    <t>Current</t>
  </si>
  <si>
    <t>Comparative</t>
  </si>
  <si>
    <t>Quarter Ended</t>
  </si>
  <si>
    <t>Cumulative</t>
  </si>
  <si>
    <t>Proceeds from disposal of property, plant and equipment</t>
  </si>
  <si>
    <t>ASSETS</t>
  </si>
  <si>
    <t>TOTAL ASSETS</t>
  </si>
  <si>
    <t>EQUITY AND LIABILITIES</t>
  </si>
  <si>
    <t>Equity attributable to equity holders of the Company</t>
  </si>
  <si>
    <t>TOTAL EQUITY AND LIABILITIES</t>
  </si>
  <si>
    <t>Depreciation of property, plant and equipment</t>
  </si>
  <si>
    <t>Amortisation of prepaid lease payment</t>
  </si>
  <si>
    <t>Gross interest expense</t>
  </si>
  <si>
    <t>Loss before taxation</t>
  </si>
  <si>
    <t>Interest expense</t>
  </si>
  <si>
    <t>Share</t>
  </si>
  <si>
    <t>Accumulated</t>
  </si>
  <si>
    <t>Net assets per share (RM)</t>
  </si>
  <si>
    <t xml:space="preserve"> </t>
  </si>
  <si>
    <t>As at Preceding Financial</t>
  </si>
  <si>
    <t>Adjustment for non-cash items:-</t>
  </si>
  <si>
    <t>Other operating income</t>
  </si>
  <si>
    <t>Finance costs</t>
  </si>
  <si>
    <t>Minority interest</t>
  </si>
  <si>
    <t>Deferred Tax Liabilities</t>
  </si>
  <si>
    <t>UNAUDITED CONDENSED CONSOLIDATED STATEMENTS OF CHANGES IN EQUITY</t>
  </si>
  <si>
    <t>The Board of Directors is pleased to announce the unaudited results of the Group for the Quarter</t>
  </si>
  <si>
    <t>Cumulative Quarter ended</t>
  </si>
  <si>
    <t>MITHRIL BERHAD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</si>
  <si>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</si>
  <si>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</si>
  <si>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</si>
  <si>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</si>
  <si>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</si>
  <si>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</si>
  <si>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</si>
  <si>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</si>
  <si>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</si>
  <si>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</si>
  <si>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</si>
  <si>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</si>
  <si>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Dividend per share(sen)</t>
  </si>
  <si>
    <t>N/A</t>
  </si>
  <si>
    <t>As at</t>
  </si>
  <si>
    <t>Property, Plant and Equipment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</si>
  <si>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</si>
  <si>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</si>
  <si>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</si>
  <si>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</si>
  <si>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</si>
  <si>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</si>
  <si>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Share Capital</t>
  </si>
  <si>
    <t>Accumulated Losses</t>
  </si>
  <si>
    <t>Cash and cash equivalents at end of period</t>
  </si>
  <si>
    <t>- Basic (sen)</t>
  </si>
  <si>
    <t>- Diluted (sen)</t>
  </si>
  <si>
    <t>Cash and Bank Balances</t>
  </si>
  <si>
    <t>Bank Overdrafts</t>
  </si>
  <si>
    <t>Equity</t>
  </si>
  <si>
    <t>Balance as at 1 July 2009</t>
  </si>
  <si>
    <t>Reduction of share capital</t>
  </si>
  <si>
    <t>Reduction of share premium</t>
  </si>
  <si>
    <t>Tax Payable</t>
  </si>
  <si>
    <t>Repayment of hire purchase/leasing creditors</t>
  </si>
  <si>
    <t>Decrease in inventories</t>
  </si>
  <si>
    <t>Repayment of borrowings</t>
  </si>
  <si>
    <t>Decrease in receivables</t>
  </si>
  <si>
    <t>Cost of sales</t>
  </si>
  <si>
    <t>Gross profit</t>
  </si>
  <si>
    <t>Selling and marketing expenses</t>
  </si>
  <si>
    <t>Administrative expenses</t>
  </si>
  <si>
    <t>Income tax expense</t>
  </si>
  <si>
    <t>Loss per share:</t>
  </si>
  <si>
    <t>Loss after taxation and minority interest</t>
  </si>
  <si>
    <t>Basic loss per share(sen)</t>
  </si>
  <si>
    <t>Non-Current Assets</t>
  </si>
  <si>
    <t>Non-current assets held for sale</t>
  </si>
  <si>
    <t>Balance as at 1 July 2010</t>
  </si>
  <si>
    <t>statements for the year ended 30 June 2010.</t>
  </si>
  <si>
    <t>Decrease in payables</t>
  </si>
  <si>
    <t>Cash generated from/(used in) operations</t>
  </si>
  <si>
    <t>Net cash generated from/(used in) operating activities</t>
  </si>
  <si>
    <t>CONDENSED CONSOLIDATED STATEMENTS OF FINANCIAL POSITION</t>
  </si>
  <si>
    <t>conjunction with the audited financial statements for the year ended 30 June 2010.</t>
  </si>
  <si>
    <t>The Condensed Consolidated Statements of Financial Position should be read in</t>
  </si>
  <si>
    <t>audited financial statements for the year ended 30 June 2010.</t>
  </si>
  <si>
    <t xml:space="preserve">The Condensed Consolidated Statements of Changes in Equity should be read in conjunction with the audited financial </t>
  </si>
  <si>
    <t>The Condensed Consolidated Statements of Cash Flows should be read in conjunction with the</t>
  </si>
  <si>
    <t>UNAUDITED CONDENSED CONSOLIDATED STATEMENTS OF CASH FLOWS</t>
  </si>
  <si>
    <t>UNAUDITED CONDENSED CONSOLIDATED STATEMENT OF COMPREHENSIVE INCOME</t>
  </si>
  <si>
    <t xml:space="preserve">   net of tax</t>
  </si>
  <si>
    <t>Other comprehensive income,</t>
  </si>
  <si>
    <t>Net increase/(decrease) in cash and cash equivalents</t>
  </si>
  <si>
    <t xml:space="preserve">   the period</t>
  </si>
  <si>
    <t>Total comprehensive loss for</t>
  </si>
  <si>
    <t>Total comprehensive loss attributable to:</t>
  </si>
  <si>
    <t>Owners of the parent</t>
  </si>
  <si>
    <t>with the audited financial statements for the year ended 30 June 2010.</t>
  </si>
  <si>
    <t>The Condensed Consolidated Statements of Comprehensive Income should be read in conjunction</t>
  </si>
  <si>
    <t>Loss for the period is made up of the following:</t>
  </si>
  <si>
    <t>Realised loss</t>
  </si>
  <si>
    <t>Reserve of</t>
  </si>
  <si>
    <t>classified</t>
  </si>
  <si>
    <t xml:space="preserve">   group classified as held for sale</t>
  </si>
  <si>
    <t>Reserve attributable to disposal</t>
  </si>
  <si>
    <t>capital</t>
  </si>
  <si>
    <t>premium</t>
  </si>
  <si>
    <t>Asset</t>
  </si>
  <si>
    <t>revaluation</t>
  </si>
  <si>
    <t>reserves</t>
  </si>
  <si>
    <t>components</t>
  </si>
  <si>
    <t>of loan stock</t>
  </si>
  <si>
    <t>losses</t>
  </si>
  <si>
    <t>Revaluation deficit</t>
  </si>
  <si>
    <t>Reversal of deferred tax liability</t>
  </si>
  <si>
    <t>Proceeds from disposal of non-current assets held for sale</t>
  </si>
  <si>
    <t>Placement of fixed deposit</t>
  </si>
  <si>
    <t>Impairment loss of property, plant and equipment</t>
  </si>
  <si>
    <t>Fixed Deposit</t>
  </si>
  <si>
    <t>Net loss for the period</t>
  </si>
  <si>
    <t>Reserve of disposal group classified as held</t>
  </si>
  <si>
    <t xml:space="preserve">   for sale</t>
  </si>
  <si>
    <t>Total Equity</t>
  </si>
  <si>
    <t>Loans and Borrowings</t>
  </si>
  <si>
    <t>Non-current Liabilities</t>
  </si>
  <si>
    <t>Total Liabilities</t>
  </si>
  <si>
    <t>Operating profit/(loss) before working capital changes</t>
  </si>
  <si>
    <t>Net cash generated from/(used in) financing activities</t>
  </si>
  <si>
    <t>Conversion of RCSLS</t>
  </si>
  <si>
    <t>as held for sale</t>
  </si>
  <si>
    <t>disposal group</t>
  </si>
  <si>
    <t>Doubtful debts recovered</t>
  </si>
  <si>
    <t>Write-off of property, plant and equipment</t>
  </si>
  <si>
    <t>Drawdown/(Repayment) of term loan</t>
  </si>
  <si>
    <t>Taxes (paid)/refund</t>
  </si>
  <si>
    <t>Net cash generated from investing activities</t>
  </si>
  <si>
    <t>Cash and cash equivalents comprise:</t>
  </si>
  <si>
    <t>Operating loss</t>
  </si>
  <si>
    <t>QUARTERLY REPORT - 30 JUNE 2011</t>
  </si>
  <si>
    <t>ended 30th June 2011.</t>
  </si>
  <si>
    <t>30.06.2011</t>
  </si>
  <si>
    <t>30.06.2010</t>
  </si>
  <si>
    <t>FOR THE QUARTER ENDED 30TH JUNE 2011</t>
  </si>
  <si>
    <t>12 Months</t>
  </si>
  <si>
    <t>AS AT 30TH JUNE 2011</t>
  </si>
  <si>
    <t>Balance as at 30 June 2011</t>
  </si>
  <si>
    <t>Balance as at 30 June 2010</t>
  </si>
  <si>
    <t>FOR THE CUMULATIVE QUARTER ENDED 30TH JUNE 2011</t>
  </si>
  <si>
    <t>12 Months Ended</t>
  </si>
  <si>
    <t>Allowance for slow-moving and obsolete stocks</t>
  </si>
  <si>
    <t>Write-back of slow-moving and obsolete stocks</t>
  </si>
  <si>
    <t>Write-off of inventories</t>
  </si>
  <si>
    <t>Fair value adjustment on investment properties</t>
  </si>
  <si>
    <t>(Gain)/loss on disposal of non-current assets held for sale</t>
  </si>
  <si>
    <t>Gain on disposal of property, plant and equipment</t>
  </si>
  <si>
    <t>Bad debt written-off</t>
  </si>
  <si>
    <t>Allowance for doubtful debt</t>
  </si>
  <si>
    <t>Impairment of goodwill</t>
  </si>
  <si>
    <t>Waiver of interest</t>
  </si>
  <si>
    <t>Waiver of liability</t>
  </si>
  <si>
    <t>Allowance for golf membership</t>
  </si>
  <si>
    <t>Realisation of revaluation reserve</t>
  </si>
  <si>
    <t xml:space="preserve">   upon disposal of prepaid lease</t>
  </si>
  <si>
    <t xml:space="preserve">   payments</t>
  </si>
  <si>
    <t>Unrealised profit/(loss)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</si>
</sst>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MYR&quot;#,##0_);\(&quot;MYR&quot;#,##0\)"/>
    <numFmt numFmtId="185" formatCode="&quot;MYR&quot;#,##0_);[Red]\(&quot;MYR&quot;#,##0\)"/>
    <numFmt numFmtId="186" formatCode="&quot;MYR&quot;#,##0.00_);\(&quot;MYR&quot;#,##0.00\)"/>
    <numFmt numFmtId="187" formatCode="&quot;MYR&quot;#,##0.00_);[Red]\(&quot;MYR&quot;#,##0.00\)"/>
    <numFmt numFmtId="188" formatCode="_(&quot;MYR&quot;* #,##0_);_(&quot;MYR&quot;* \(#,##0\);_(&quot;MYR&quot;* &quot;-&quot;_);_(@_)"/>
    <numFmt numFmtId="189" formatCode="_(&quot;MYR&quot;* #,##0.00_);_(&quot;MYR&quot;* \(#,##0.00\);_(&quot;MYR&quot;* &quot;-&quot;??_);_(@_)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_(* #,##0_);_(* \(#,##0\);_(* &quot;-&quot;??_);_(@_)"/>
    <numFmt numFmtId="197" formatCode="0.00_);[Red]\(0.00\)"/>
    <numFmt numFmtId="198" formatCode="0.00;[Red]0.00"/>
    <numFmt numFmtId="199" formatCode="0_);[Red]\(0\)"/>
    <numFmt numFmtId="200" formatCode="#,##0.000_);[Red]\(#,##0.000\)"/>
    <numFmt numFmtId="201" formatCode="#,##0.0000_);[Red]\(#,##0.0000\)"/>
    <numFmt numFmtId="202" formatCode="#,##0.0_);[Red]\(#,##0.0\)"/>
    <numFmt numFmtId="203" formatCode="_(* #,##0.0_);_(* \(#,##0.0\);_(* &quot;-&quot;??_);_(@_)"/>
    <numFmt numFmtId="204" formatCode="#,##0.0_);\(#,##0.0\)"/>
    <numFmt numFmtId="205" formatCode="#,##0.0000_);\(#,##0.000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_);_(* \(#,##0.0\);_(* &quot;-&quot;_);_(@_)"/>
    <numFmt numFmtId="211" formatCode="_(* #,##0.00_);_(* \(#,##0.00\);_(* &quot;-&quot;_);_(@_)"/>
    <numFmt numFmtId="212" formatCode="0.0000"/>
    <numFmt numFmtId="213" formatCode="#,##0.000_);\(#,##0.000\)"/>
    <numFmt numFmtId="214" formatCode="_(* #,##0.000_);_(* \(#,##0.000\);_(* &quot;-&quot;??_);_(@_)"/>
  </numFmts>
  <fonts count="27">
    <font>
      <sz val="10"/>
      <name val="Arial"/>
      <family val="0"/>
    </font>
    <font>
      <sz val="12"/>
      <name val="Arial MT"/>
      <family val="0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u val="singleAccounting"/>
      <sz val="10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0" fillId="0" borderId="0">
      <alignment/>
      <protection/>
    </xf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3">
    <xf numFmtId="0" fontId="0" fillId="0" borderId="0" xfId="0" applyNumberFormat="1" applyAlignment="1">
      <alignment/>
    </xf>
    <xf numFmtId="0" fontId="2" fillId="0" borderId="0" xfId="58" applyFont="1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5" fillId="0" borderId="0" xfId="58" applyFont="1" applyAlignment="1">
      <alignment horizontal="left"/>
      <protection/>
    </xf>
    <xf numFmtId="0" fontId="5" fillId="0" borderId="10" xfId="58" applyFont="1" applyBorder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Border="1">
      <alignment/>
      <protection/>
    </xf>
    <xf numFmtId="37" fontId="2" fillId="0" borderId="0" xfId="58" applyNumberFormat="1" applyFont="1">
      <alignment/>
      <protection/>
    </xf>
    <xf numFmtId="0" fontId="2" fillId="0" borderId="0" xfId="58" applyFont="1" applyAlignment="1">
      <alignment horizontal="justify" wrapText="1"/>
      <protection/>
    </xf>
    <xf numFmtId="0" fontId="2" fillId="0" borderId="0" xfId="58" applyFont="1" applyAlignment="1">
      <alignment horizontal="left" wrapText="1"/>
      <protection/>
    </xf>
    <xf numFmtId="0" fontId="5" fillId="0" borderId="10" xfId="58" applyFont="1" applyBorder="1" applyAlignment="1">
      <alignment horizontal="centerContinuous"/>
      <protection/>
    </xf>
    <xf numFmtId="0" fontId="0" fillId="0" borderId="0" xfId="46" applyNumberFormat="1" applyFont="1">
      <alignment/>
      <protection/>
    </xf>
    <xf numFmtId="37" fontId="2" fillId="0" borderId="0" xfId="58" applyNumberFormat="1" applyFont="1" applyBorder="1">
      <alignment/>
      <protection/>
    </xf>
    <xf numFmtId="39" fontId="2" fillId="0" borderId="0" xfId="42" applyNumberFormat="1" applyFont="1" applyBorder="1" applyAlignment="1">
      <alignment horizontal="right"/>
    </xf>
    <xf numFmtId="205" fontId="2" fillId="0" borderId="0" xfId="58" applyNumberFormat="1" applyFont="1">
      <alignment/>
      <protection/>
    </xf>
    <xf numFmtId="205" fontId="2" fillId="0" borderId="0" xfId="42" applyNumberFormat="1" applyFont="1" applyBorder="1" applyAlignment="1">
      <alignment horizontal="right"/>
    </xf>
    <xf numFmtId="41" fontId="0" fillId="0" borderId="0" xfId="46" applyNumberFormat="1" applyFont="1">
      <alignment/>
      <protection/>
    </xf>
    <xf numFmtId="0" fontId="6" fillId="0" borderId="0" xfId="58" applyFont="1">
      <alignment/>
      <protection/>
    </xf>
    <xf numFmtId="196" fontId="2" fillId="0" borderId="0" xfId="58" applyNumberFormat="1" applyFont="1">
      <alignment/>
      <protection/>
    </xf>
    <xf numFmtId="0" fontId="2" fillId="0" borderId="0" xfId="58" applyFont="1" applyAlignment="1">
      <alignment horizontal="center" vertical="top"/>
      <protection/>
    </xf>
    <xf numFmtId="41" fontId="5" fillId="0" borderId="0" xfId="46" applyNumberFormat="1" applyFont="1">
      <alignment/>
      <protection/>
    </xf>
    <xf numFmtId="41" fontId="2" fillId="0" borderId="0" xfId="46" applyNumberFormat="1" applyFont="1">
      <alignment/>
      <protection/>
    </xf>
    <xf numFmtId="41" fontId="2" fillId="0" borderId="0" xfId="46" applyNumberFormat="1" applyFont="1" applyBorder="1">
      <alignment/>
      <protection/>
    </xf>
    <xf numFmtId="41" fontId="2" fillId="0" borderId="0" xfId="58" applyNumberFormat="1" applyFont="1">
      <alignment/>
      <protection/>
    </xf>
    <xf numFmtId="41" fontId="2" fillId="0" borderId="0" xfId="46" applyNumberFormat="1" applyFont="1" applyFill="1">
      <alignment/>
      <protection/>
    </xf>
    <xf numFmtId="41" fontId="5" fillId="0" borderId="0" xfId="46" applyNumberFormat="1" applyFont="1" applyFill="1" applyBorder="1" applyAlignment="1">
      <alignment horizontal="center"/>
      <protection/>
    </xf>
    <xf numFmtId="41" fontId="2" fillId="0" borderId="0" xfId="46" applyNumberFormat="1" applyFont="1" applyAlignment="1">
      <alignment horizontal="center"/>
      <protection/>
    </xf>
    <xf numFmtId="41" fontId="2" fillId="0" borderId="0" xfId="46" applyNumberFormat="1" applyFont="1" applyBorder="1" applyAlignment="1">
      <alignment horizontal="center"/>
      <protection/>
    </xf>
    <xf numFmtId="43" fontId="2" fillId="0" borderId="0" xfId="42" applyFont="1" applyAlignment="1">
      <alignment/>
    </xf>
    <xf numFmtId="43" fontId="2" fillId="0" borderId="0" xfId="42" applyFont="1" applyBorder="1" applyAlignment="1">
      <alignment/>
    </xf>
    <xf numFmtId="41" fontId="2" fillId="0" borderId="10" xfId="46" applyNumberFormat="1" applyFont="1" applyBorder="1">
      <alignment/>
      <protection/>
    </xf>
    <xf numFmtId="41" fontId="2" fillId="0" borderId="0" xfId="42" applyNumberFormat="1" applyFont="1" applyAlignment="1">
      <alignment/>
    </xf>
    <xf numFmtId="41" fontId="2" fillId="0" borderId="0" xfId="42" applyNumberFormat="1" applyFont="1" applyBorder="1" applyAlignment="1">
      <alignment/>
    </xf>
    <xf numFmtId="41" fontId="2" fillId="0" borderId="10" xfId="42" applyNumberFormat="1" applyFont="1" applyBorder="1" applyAlignment="1">
      <alignment/>
    </xf>
    <xf numFmtId="43" fontId="2" fillId="0" borderId="0" xfId="46" applyNumberFormat="1" applyFont="1" applyFill="1" applyBorder="1" applyAlignment="1">
      <alignment horizontal="right"/>
      <protection/>
    </xf>
    <xf numFmtId="43" fontId="2" fillId="0" borderId="0" xfId="42" applyNumberFormat="1" applyFont="1" applyFill="1" applyBorder="1" applyAlignment="1">
      <alignment horizontal="right"/>
    </xf>
    <xf numFmtId="43" fontId="2" fillId="0" borderId="0" xfId="42" applyFont="1" applyFill="1" applyBorder="1" applyAlignment="1">
      <alignment horizontal="right"/>
    </xf>
    <xf numFmtId="41" fontId="7" fillId="0" borderId="0" xfId="46" applyNumberFormat="1" applyFont="1" applyFill="1" applyAlignment="1">
      <alignment horizontal="center"/>
      <protection/>
    </xf>
    <xf numFmtId="41" fontId="2" fillId="0" borderId="11" xfId="46" applyNumberFormat="1" applyFont="1" applyBorder="1" applyAlignment="1">
      <alignment horizontal="center"/>
      <protection/>
    </xf>
    <xf numFmtId="41" fontId="2" fillId="0" borderId="12" xfId="46" applyNumberFormat="1" applyFont="1" applyBorder="1" applyAlignment="1">
      <alignment horizontal="center"/>
      <protection/>
    </xf>
    <xf numFmtId="41" fontId="2" fillId="0" borderId="13" xfId="46" applyNumberFormat="1" applyFont="1" applyBorder="1">
      <alignment/>
      <protection/>
    </xf>
    <xf numFmtId="0" fontId="4" fillId="0" borderId="0" xfId="46" applyNumberFormat="1" applyFont="1">
      <alignment/>
      <protection/>
    </xf>
    <xf numFmtId="41" fontId="2" fillId="0" borderId="14" xfId="46" applyNumberFormat="1" applyFont="1" applyBorder="1" applyAlignment="1">
      <alignment horizontal="center"/>
      <protection/>
    </xf>
    <xf numFmtId="41" fontId="2" fillId="0" borderId="11" xfId="46" applyNumberFormat="1" applyFont="1" applyBorder="1">
      <alignment/>
      <protection/>
    </xf>
    <xf numFmtId="41" fontId="2" fillId="0" borderId="14" xfId="46" applyNumberFormat="1" applyFont="1" applyBorder="1">
      <alignment/>
      <protection/>
    </xf>
    <xf numFmtId="41" fontId="2" fillId="0" borderId="15" xfId="46" applyNumberFormat="1" applyFont="1" applyBorder="1">
      <alignment/>
      <protection/>
    </xf>
    <xf numFmtId="196" fontId="2" fillId="0" borderId="0" xfId="42" applyNumberFormat="1" applyFont="1" applyBorder="1" applyAlignment="1">
      <alignment/>
    </xf>
    <xf numFmtId="37" fontId="5" fillId="0" borderId="10" xfId="58" applyNumberFormat="1" applyFont="1" applyBorder="1" applyAlignment="1">
      <alignment horizontal="centerContinuous"/>
      <protection/>
    </xf>
    <xf numFmtId="37" fontId="5" fillId="0" borderId="0" xfId="58" applyNumberFormat="1" applyFont="1" applyAlignment="1">
      <alignment horizontal="center"/>
      <protection/>
    </xf>
    <xf numFmtId="205" fontId="2" fillId="0" borderId="0" xfId="58" applyNumberFormat="1" applyFont="1" applyAlignment="1">
      <alignment horizontal="right"/>
      <protection/>
    </xf>
    <xf numFmtId="41" fontId="2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Border="1" applyAlignment="1">
      <alignment horizontal="right"/>
      <protection/>
    </xf>
    <xf numFmtId="0" fontId="5" fillId="0" borderId="10" xfId="58" applyFont="1" applyBorder="1" applyAlignment="1">
      <alignment horizontal="right"/>
      <protection/>
    </xf>
    <xf numFmtId="0" fontId="5" fillId="0" borderId="0" xfId="58" applyFont="1" applyAlignment="1">
      <alignment horizontal="right"/>
      <protection/>
    </xf>
    <xf numFmtId="0" fontId="5" fillId="0" borderId="0" xfId="58" applyFont="1" applyBorder="1" applyAlignment="1">
      <alignment horizontal="right"/>
      <protection/>
    </xf>
    <xf numFmtId="14" fontId="5" fillId="0" borderId="0" xfId="58" applyNumberFormat="1" applyFont="1" applyAlignment="1">
      <alignment horizontal="right"/>
      <protection/>
    </xf>
    <xf numFmtId="38" fontId="2" fillId="0" borderId="0" xfId="58" applyNumberFormat="1" applyFont="1" applyFill="1">
      <alignment/>
      <protection/>
    </xf>
    <xf numFmtId="205" fontId="2" fillId="0" borderId="0" xfId="42" applyNumberFormat="1" applyFont="1" applyBorder="1" applyAlignment="1">
      <alignment/>
    </xf>
    <xf numFmtId="37" fontId="5" fillId="0" borderId="0" xfId="58" applyNumberFormat="1" applyFont="1" applyAlignment="1">
      <alignment horizontal="right"/>
      <protection/>
    </xf>
    <xf numFmtId="37" fontId="5" fillId="0" borderId="10" xfId="58" applyNumberFormat="1" applyFont="1" applyBorder="1" applyAlignment="1">
      <alignment horizontal="right"/>
      <protection/>
    </xf>
    <xf numFmtId="43" fontId="2" fillId="0" borderId="0" xfId="42" applyFont="1" applyFill="1" applyAlignment="1">
      <alignment/>
    </xf>
    <xf numFmtId="15" fontId="5" fillId="0" borderId="0" xfId="46" applyNumberFormat="1" applyFont="1" applyFill="1" applyAlignment="1">
      <alignment horizontal="right"/>
      <protection/>
    </xf>
    <xf numFmtId="15" fontId="4" fillId="0" borderId="0" xfId="46" applyNumberFormat="1" applyFont="1" applyAlignment="1">
      <alignment horizontal="left"/>
      <protection/>
    </xf>
    <xf numFmtId="41" fontId="2" fillId="0" borderId="0" xfId="46" applyNumberFormat="1" applyFont="1" applyFill="1" applyBorder="1">
      <alignment/>
      <protection/>
    </xf>
    <xf numFmtId="41" fontId="2" fillId="0" borderId="0" xfId="46" applyNumberFormat="1" applyFont="1" applyFill="1" quotePrefix="1">
      <alignment/>
      <protection/>
    </xf>
    <xf numFmtId="41" fontId="2" fillId="0" borderId="0" xfId="46" applyNumberFormat="1" applyFont="1" applyFill="1" applyAlignment="1">
      <alignment horizontal="center"/>
      <protection/>
    </xf>
    <xf numFmtId="41" fontId="2" fillId="0" borderId="0" xfId="46" applyNumberFormat="1" applyFont="1" applyFill="1" applyBorder="1" applyAlignment="1">
      <alignment horizontal="center"/>
      <protection/>
    </xf>
    <xf numFmtId="41" fontId="2" fillId="0" borderId="16" xfId="46" applyNumberFormat="1" applyFont="1" applyBorder="1" applyAlignment="1">
      <alignment horizontal="center"/>
      <protection/>
    </xf>
    <xf numFmtId="41" fontId="5" fillId="0" borderId="0" xfId="46" applyNumberFormat="1" applyFont="1" applyFill="1">
      <alignment/>
      <protection/>
    </xf>
    <xf numFmtId="0" fontId="5" fillId="0" borderId="0" xfId="58" applyFont="1" applyFill="1">
      <alignment/>
      <protection/>
    </xf>
    <xf numFmtId="41" fontId="7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Border="1">
      <alignment/>
      <protection/>
    </xf>
    <xf numFmtId="41" fontId="2" fillId="0" borderId="10" xfId="46" applyNumberFormat="1" applyFont="1" applyFill="1" applyBorder="1" applyAlignment="1">
      <alignment horizontal="center"/>
      <protection/>
    </xf>
    <xf numFmtId="41" fontId="2" fillId="0" borderId="17" xfId="46" applyNumberFormat="1" applyFont="1" applyFill="1" applyBorder="1" applyAlignment="1">
      <alignment horizontal="center"/>
      <protection/>
    </xf>
    <xf numFmtId="41" fontId="2" fillId="0" borderId="18" xfId="46" applyNumberFormat="1" applyFont="1" applyFill="1" applyBorder="1" applyAlignment="1">
      <alignment horizontal="center"/>
      <protection/>
    </xf>
    <xf numFmtId="0" fontId="2" fillId="0" borderId="0" xfId="46" applyNumberFormat="1" applyFont="1" applyFill="1" applyBorder="1">
      <alignment/>
      <protection/>
    </xf>
    <xf numFmtId="43" fontId="2" fillId="0" borderId="0" xfId="42" applyFont="1" applyFill="1" applyBorder="1" applyAlignment="1">
      <alignment/>
    </xf>
    <xf numFmtId="41" fontId="2" fillId="0" borderId="19" xfId="46" applyNumberFormat="1" applyFont="1" applyFill="1" applyBorder="1" applyAlignment="1">
      <alignment horizontal="center"/>
      <protection/>
    </xf>
    <xf numFmtId="41" fontId="5" fillId="0" borderId="20" xfId="46" applyNumberFormat="1" applyFont="1" applyFill="1" applyBorder="1" applyAlignment="1">
      <alignment horizontal="center"/>
      <protection/>
    </xf>
    <xf numFmtId="41" fontId="5" fillId="0" borderId="0" xfId="46" applyNumberFormat="1" applyFont="1" applyFill="1" applyAlignment="1">
      <alignment horizontal="center"/>
      <protection/>
    </xf>
    <xf numFmtId="43" fontId="5" fillId="0" borderId="0" xfId="42" applyFont="1" applyFill="1" applyAlignment="1">
      <alignment horizontal="right"/>
    </xf>
    <xf numFmtId="43" fontId="7" fillId="0" borderId="0" xfId="42" applyFont="1" applyFill="1" applyAlignment="1">
      <alignment horizontal="right"/>
    </xf>
    <xf numFmtId="43" fontId="5" fillId="0" borderId="0" xfId="42" applyFont="1" applyFill="1" applyBorder="1" applyAlignment="1">
      <alignment horizontal="right"/>
    </xf>
    <xf numFmtId="43" fontId="2" fillId="0" borderId="0" xfId="42" applyFont="1" applyFill="1" applyAlignment="1">
      <alignment horizontal="right"/>
    </xf>
    <xf numFmtId="43" fontId="7" fillId="0" borderId="0" xfId="42" applyFont="1" applyAlignment="1">
      <alignment horizontal="right"/>
    </xf>
    <xf numFmtId="14" fontId="5" fillId="0" borderId="0" xfId="42" applyNumberFormat="1" applyFont="1" applyFill="1" applyAlignment="1">
      <alignment horizontal="right"/>
    </xf>
    <xf numFmtId="41" fontId="2" fillId="0" borderId="0" xfId="42" applyNumberFormat="1" applyFont="1" applyBorder="1" applyAlignment="1">
      <alignment horizontal="right"/>
    </xf>
    <xf numFmtId="41" fontId="2" fillId="0" borderId="0" xfId="58" applyNumberFormat="1" applyFont="1" applyBorder="1">
      <alignment/>
      <protection/>
    </xf>
    <xf numFmtId="41" fontId="2" fillId="0" borderId="0" xfId="42" applyNumberFormat="1" applyFont="1" applyAlignment="1">
      <alignment horizontal="right"/>
    </xf>
    <xf numFmtId="41" fontId="0" fillId="0" borderId="0" xfId="46" applyNumberFormat="1" applyFont="1">
      <alignment/>
      <protection/>
    </xf>
    <xf numFmtId="41" fontId="2" fillId="0" borderId="0" xfId="42" applyNumberFormat="1" applyFont="1" applyFill="1" applyBorder="1" applyAlignment="1">
      <alignment horizontal="right"/>
    </xf>
    <xf numFmtId="211" fontId="2" fillId="0" borderId="10" xfId="42" applyNumberFormat="1" applyFont="1" applyBorder="1" applyAlignment="1">
      <alignment horizontal="right"/>
    </xf>
    <xf numFmtId="211" fontId="2" fillId="0" borderId="0" xfId="42" applyNumberFormat="1" applyFont="1" applyBorder="1" applyAlignment="1">
      <alignment/>
    </xf>
    <xf numFmtId="211" fontId="2" fillId="0" borderId="0" xfId="58" applyNumberFormat="1" applyFont="1">
      <alignment/>
      <protection/>
    </xf>
    <xf numFmtId="211" fontId="2" fillId="0" borderId="0" xfId="42" applyNumberFormat="1" applyFont="1" applyBorder="1" applyAlignment="1">
      <alignment horizontal="right"/>
    </xf>
    <xf numFmtId="41" fontId="2" fillId="0" borderId="0" xfId="42" applyNumberFormat="1" applyFont="1" applyBorder="1" applyAlignment="1">
      <alignment/>
    </xf>
    <xf numFmtId="41" fontId="2" fillId="0" borderId="0" xfId="58" applyNumberFormat="1" applyFont="1" applyAlignment="1">
      <alignment/>
      <protection/>
    </xf>
    <xf numFmtId="41" fontId="2" fillId="0" borderId="10" xfId="46" applyNumberFormat="1" applyFont="1" applyFill="1" applyBorder="1">
      <alignment/>
      <protection/>
    </xf>
    <xf numFmtId="196" fontId="2" fillId="0" borderId="10" xfId="42" applyNumberFormat="1" applyFont="1" applyBorder="1" applyAlignment="1">
      <alignment/>
    </xf>
    <xf numFmtId="0" fontId="2" fillId="0" borderId="0" xfId="42" applyNumberFormat="1" applyFont="1" applyAlignment="1">
      <alignment/>
    </xf>
    <xf numFmtId="0" fontId="2" fillId="0" borderId="0" xfId="42" applyNumberFormat="1" applyFont="1" applyAlignment="1">
      <alignment horizontal="justify" wrapText="1"/>
    </xf>
    <xf numFmtId="0" fontId="2" fillId="0" borderId="0" xfId="42" applyNumberFormat="1" applyFont="1" applyAlignment="1">
      <alignment horizontal="left" wrapText="1"/>
    </xf>
    <xf numFmtId="0" fontId="2" fillId="0" borderId="0" xfId="58" applyNumberFormat="1" applyFont="1" applyAlignment="1">
      <alignment horizontal="justify" wrapText="1"/>
      <protection/>
    </xf>
    <xf numFmtId="0" fontId="2" fillId="0" borderId="0" xfId="58" applyNumberFormat="1" applyFont="1" applyAlignment="1">
      <alignment horizontal="left" wrapText="1"/>
      <protection/>
    </xf>
    <xf numFmtId="41" fontId="2" fillId="0" borderId="17" xfId="42" applyNumberFormat="1" applyFont="1" applyBorder="1" applyAlignment="1">
      <alignment/>
    </xf>
    <xf numFmtId="41" fontId="2" fillId="0" borderId="17" xfId="46" applyNumberFormat="1" applyFont="1" applyBorder="1">
      <alignment/>
      <protection/>
    </xf>
    <xf numFmtId="41" fontId="2" fillId="0" borderId="20" xfId="46" applyNumberFormat="1" applyFont="1" applyBorder="1">
      <alignment/>
      <protection/>
    </xf>
    <xf numFmtId="41" fontId="5" fillId="0" borderId="21" xfId="42" applyNumberFormat="1" applyFont="1" applyBorder="1" applyAlignment="1">
      <alignment/>
    </xf>
    <xf numFmtId="41" fontId="5" fillId="0" borderId="18" xfId="42" applyNumberFormat="1" applyFont="1" applyBorder="1" applyAlignment="1">
      <alignment/>
    </xf>
    <xf numFmtId="0" fontId="2" fillId="0" borderId="22" xfId="46" applyNumberFormat="1" applyFont="1" applyBorder="1" applyAlignment="1">
      <alignment horizontal="center"/>
      <protection/>
    </xf>
    <xf numFmtId="41" fontId="2" fillId="0" borderId="16" xfId="46" applyNumberFormat="1" applyFont="1" applyBorder="1">
      <alignment/>
      <protection/>
    </xf>
    <xf numFmtId="41" fontId="5" fillId="0" borderId="12" xfId="46" applyNumberFormat="1" applyFont="1" applyBorder="1" applyAlignment="1">
      <alignment horizontal="center"/>
      <protection/>
    </xf>
    <xf numFmtId="41" fontId="2" fillId="0" borderId="0" xfId="42" applyNumberFormat="1" applyFont="1" applyFill="1" applyBorder="1" applyAlignment="1">
      <alignment/>
    </xf>
    <xf numFmtId="41" fontId="2" fillId="0" borderId="0" xfId="58" applyNumberFormat="1" applyFont="1" applyFill="1">
      <alignment/>
      <protection/>
    </xf>
    <xf numFmtId="41" fontId="2" fillId="0" borderId="10" xfId="42" applyNumberFormat="1" applyFont="1" applyFill="1" applyBorder="1" applyAlignment="1">
      <alignment horizontal="right"/>
    </xf>
    <xf numFmtId="38" fontId="2" fillId="0" borderId="0" xfId="42" applyNumberFormat="1" applyFont="1" applyFill="1" applyBorder="1" applyAlignment="1">
      <alignment horizontal="right"/>
    </xf>
    <xf numFmtId="0" fontId="2" fillId="0" borderId="23" xfId="46" applyNumberFormat="1" applyFont="1" applyBorder="1" applyAlignment="1">
      <alignment horizontal="center"/>
      <protection/>
    </xf>
    <xf numFmtId="0" fontId="2" fillId="0" borderId="17" xfId="46" applyNumberFormat="1" applyFont="1" applyBorder="1" applyAlignment="1">
      <alignment horizontal="center"/>
      <protection/>
    </xf>
    <xf numFmtId="0" fontId="2" fillId="0" borderId="24" xfId="46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onsol worksheet Sep 2001 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0</xdr:rowOff>
    </xdr:from>
    <xdr:ext cx="76200" cy="200025"/>
    <xdr:sp>
      <xdr:nvSpPr>
        <xdr:cNvPr id="1" name="Text 1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2" name="Text 3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3" name="Text 5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4" name="Text 6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85725</xdr:rowOff>
    </xdr:from>
    <xdr:to>
      <xdr:col>3</xdr:col>
      <xdr:colOff>390525</xdr:colOff>
      <xdr:row>6</xdr:row>
      <xdr:rowOff>85725</xdr:rowOff>
    </xdr:to>
    <xdr:sp>
      <xdr:nvSpPr>
        <xdr:cNvPr id="1" name="Line 103"/>
        <xdr:cNvSpPr>
          <a:spLocks/>
        </xdr:cNvSpPr>
      </xdr:nvSpPr>
      <xdr:spPr>
        <a:xfrm flipH="1">
          <a:off x="2876550" y="11049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6</xdr:row>
      <xdr:rowOff>85725</xdr:rowOff>
    </xdr:from>
    <xdr:to>
      <xdr:col>5</xdr:col>
      <xdr:colOff>933450</xdr:colOff>
      <xdr:row>6</xdr:row>
      <xdr:rowOff>85725</xdr:rowOff>
    </xdr:to>
    <xdr:sp>
      <xdr:nvSpPr>
        <xdr:cNvPr id="2" name="Line 104"/>
        <xdr:cNvSpPr>
          <a:spLocks/>
        </xdr:cNvSpPr>
      </xdr:nvSpPr>
      <xdr:spPr>
        <a:xfrm>
          <a:off x="5229225" y="11049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85725</xdr:rowOff>
    </xdr:from>
    <xdr:to>
      <xdr:col>3</xdr:col>
      <xdr:colOff>390525</xdr:colOff>
      <xdr:row>20</xdr:row>
      <xdr:rowOff>85725</xdr:rowOff>
    </xdr:to>
    <xdr:sp>
      <xdr:nvSpPr>
        <xdr:cNvPr id="3" name="Line 105"/>
        <xdr:cNvSpPr>
          <a:spLocks/>
        </xdr:cNvSpPr>
      </xdr:nvSpPr>
      <xdr:spPr>
        <a:xfrm flipH="1">
          <a:off x="2876550" y="35242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20</xdr:row>
      <xdr:rowOff>85725</xdr:rowOff>
    </xdr:from>
    <xdr:to>
      <xdr:col>5</xdr:col>
      <xdr:colOff>933450</xdr:colOff>
      <xdr:row>20</xdr:row>
      <xdr:rowOff>85725</xdr:rowOff>
    </xdr:to>
    <xdr:sp>
      <xdr:nvSpPr>
        <xdr:cNvPr id="4" name="Line 106"/>
        <xdr:cNvSpPr>
          <a:spLocks/>
        </xdr:cNvSpPr>
      </xdr:nvSpPr>
      <xdr:spPr>
        <a:xfrm>
          <a:off x="5229225" y="35242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chaiyk\My%20Documents\announcement\Dec%2006\Mithril%20Ann%20311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nsol_PL"/>
      <sheetName val="Consol_BS"/>
      <sheetName val="Consol_CF"/>
      <sheetName val="Consol_EQ"/>
      <sheetName val="Consol_RGL"/>
    </sheetNames>
    <sheetDataSet>
      <sheetData sheetId="0">
        <row r="1">
          <cell r="A1" t="str">
            <v>MITHRIL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7">
      <selection activeCell="E44" sqref="E44"/>
    </sheetView>
  </sheetViews>
  <sheetFormatPr defaultColWidth="9.140625" defaultRowHeight="12.75"/>
  <cols>
    <col min="1" max="1" width="3.8515625" style="1" customWidth="1"/>
    <col min="2" max="2" width="32.28125" style="1" customWidth="1"/>
    <col min="3" max="3" width="12.140625" style="1" customWidth="1"/>
    <col min="4" max="4" width="2.140625" style="1" customWidth="1"/>
    <col min="5" max="5" width="12.140625" style="1" customWidth="1"/>
    <col min="6" max="6" width="2.140625" style="1" customWidth="1"/>
    <col min="7" max="7" width="12.140625" style="1" customWidth="1"/>
    <col min="8" max="8" width="2.140625" style="1" customWidth="1"/>
    <col min="9" max="9" width="12.140625" style="1" customWidth="1"/>
    <col min="10" max="10" width="2.8515625" style="1" customWidth="1"/>
    <col min="11" max="11" width="3.421875" style="1" customWidth="1"/>
    <col min="12" max="12" width="0" style="1" hidden="1" customWidth="1"/>
    <col min="13" max="16384" width="9.140625" style="1" customWidth="1"/>
  </cols>
  <sheetData>
    <row r="1" ht="13.5">
      <c r="A1" s="7" t="s">
        <v>52</v>
      </c>
    </row>
    <row r="2" ht="13.5">
      <c r="A2" s="7" t="s">
        <v>0</v>
      </c>
    </row>
    <row r="4" spans="1:2" ht="13.5">
      <c r="A4" s="3" t="s">
        <v>162</v>
      </c>
      <c r="B4" s="2"/>
    </row>
    <row r="5" spans="1:2" ht="13.5">
      <c r="A5" s="3"/>
      <c r="B5" s="2"/>
    </row>
    <row r="6" ht="13.5">
      <c r="A6" s="1" t="s">
        <v>50</v>
      </c>
    </row>
    <row r="7" ht="13.5">
      <c r="A7" s="1" t="s">
        <v>163</v>
      </c>
    </row>
    <row r="9" spans="1:2" ht="13.5">
      <c r="A9" s="4" t="s">
        <v>53</v>
      </c>
      <c r="B9" s="3"/>
    </row>
    <row r="10" spans="1:2" ht="13.5">
      <c r="A10" s="4"/>
      <c r="B10" s="3"/>
    </row>
    <row r="11" spans="3:11" ht="41.25" customHeight="1">
      <c r="C11" s="13" t="s">
        <v>54</v>
      </c>
      <c r="D11" s="13"/>
      <c r="E11" s="13"/>
      <c r="F11" s="6"/>
      <c r="G11" s="13" t="s">
        <v>55</v>
      </c>
      <c r="H11" s="13"/>
      <c r="I11" s="13"/>
      <c r="K11" s="14"/>
    </row>
    <row r="12" spans="3:11" ht="13.5">
      <c r="C12" s="58"/>
      <c r="D12" s="58"/>
      <c r="E12" s="58" t="s">
        <v>56</v>
      </c>
      <c r="F12" s="57"/>
      <c r="G12" s="58"/>
      <c r="H12" s="58"/>
      <c r="I12" s="58" t="s">
        <v>56</v>
      </c>
      <c r="K12" s="14"/>
    </row>
    <row r="13" spans="3:11" ht="13.5">
      <c r="C13" s="58" t="s">
        <v>57</v>
      </c>
      <c r="D13" s="58"/>
      <c r="E13" s="58" t="s">
        <v>58</v>
      </c>
      <c r="F13" s="57"/>
      <c r="G13" s="58" t="s">
        <v>57</v>
      </c>
      <c r="H13" s="58"/>
      <c r="I13" s="58" t="s">
        <v>58</v>
      </c>
      <c r="K13" s="14"/>
    </row>
    <row r="14" spans="3:11" ht="13.5">
      <c r="C14" s="58" t="s">
        <v>59</v>
      </c>
      <c r="D14" s="58"/>
      <c r="E14" s="58" t="s">
        <v>59</v>
      </c>
      <c r="F14" s="57"/>
      <c r="G14" s="58" t="s">
        <v>60</v>
      </c>
      <c r="H14" s="58"/>
      <c r="I14" s="58" t="s">
        <v>61</v>
      </c>
      <c r="K14" s="14"/>
    </row>
    <row r="15" spans="1:11" ht="13.5">
      <c r="A15" s="6"/>
      <c r="B15" s="7"/>
      <c r="C15" s="59" t="s">
        <v>164</v>
      </c>
      <c r="D15" s="57"/>
      <c r="E15" s="59" t="s">
        <v>165</v>
      </c>
      <c r="F15" s="57"/>
      <c r="G15" s="59" t="str">
        <f>C15</f>
        <v>30.06.2011</v>
      </c>
      <c r="H15" s="57"/>
      <c r="I15" s="59" t="str">
        <f>E15</f>
        <v>30.06.2010</v>
      </c>
      <c r="K15" s="14"/>
    </row>
    <row r="16" spans="3:12" ht="13.5">
      <c r="C16" s="56" t="s">
        <v>62</v>
      </c>
      <c r="D16" s="57"/>
      <c r="E16" s="56" t="s">
        <v>62</v>
      </c>
      <c r="F16" s="57"/>
      <c r="G16" s="56" t="s">
        <v>62</v>
      </c>
      <c r="H16" s="57"/>
      <c r="I16" s="56" t="s">
        <v>62</v>
      </c>
      <c r="K16" s="14"/>
      <c r="L16" s="5" t="s">
        <v>63</v>
      </c>
    </row>
    <row r="17" spans="1:11" ht="13.5">
      <c r="A17" s="8"/>
      <c r="B17" s="103"/>
      <c r="C17" s="9"/>
      <c r="D17" s="9"/>
      <c r="E17" s="9"/>
      <c r="F17" s="9"/>
      <c r="G17" s="9"/>
      <c r="H17" s="9"/>
      <c r="I17" s="9"/>
      <c r="K17" s="14"/>
    </row>
    <row r="18" spans="1:11" ht="13.5">
      <c r="A18" s="8">
        <v>1</v>
      </c>
      <c r="B18" s="104" t="s">
        <v>64</v>
      </c>
      <c r="C18" s="90">
        <f>Consol_PL!B13</f>
        <v>4147</v>
      </c>
      <c r="D18" s="35"/>
      <c r="E18" s="90">
        <f>Consol_PL!D13</f>
        <v>3959</v>
      </c>
      <c r="F18" s="91"/>
      <c r="G18" s="90">
        <f>Consol_PL!F13</f>
        <v>16142</v>
      </c>
      <c r="H18" s="90"/>
      <c r="I18" s="94">
        <f>Consol_PL!H13</f>
        <v>15492</v>
      </c>
      <c r="K18" s="14"/>
    </row>
    <row r="19" spans="1:11" ht="13.5">
      <c r="A19" s="8"/>
      <c r="B19" s="104"/>
      <c r="C19" s="92"/>
      <c r="D19" s="34"/>
      <c r="E19" s="92"/>
      <c r="F19" s="26"/>
      <c r="G19" s="92"/>
      <c r="H19" s="92"/>
      <c r="I19" s="92"/>
      <c r="K19" s="14"/>
    </row>
    <row r="20" spans="1:9" ht="13.5">
      <c r="A20" s="8">
        <v>2</v>
      </c>
      <c r="B20" s="105" t="str">
        <f>Consol_PL!A23</f>
        <v>Loss before taxation</v>
      </c>
      <c r="C20" s="92">
        <f>Consol_PL!B23</f>
        <v>-15042</v>
      </c>
      <c r="D20" s="34"/>
      <c r="E20" s="92">
        <f>Consol_PL!D23</f>
        <v>-38409</v>
      </c>
      <c r="F20" s="26"/>
      <c r="G20" s="92">
        <f>Consol_PL!F23</f>
        <v>-23533</v>
      </c>
      <c r="H20" s="92"/>
      <c r="I20" s="92">
        <f>Consol_PL!H23</f>
        <v>-50581</v>
      </c>
    </row>
    <row r="21" spans="1:9" ht="13.5">
      <c r="A21" s="8"/>
      <c r="B21" s="104"/>
      <c r="C21" s="92"/>
      <c r="D21" s="34"/>
      <c r="E21" s="92"/>
      <c r="F21" s="26"/>
      <c r="G21" s="92"/>
      <c r="H21" s="92"/>
      <c r="I21" s="92"/>
    </row>
    <row r="22" spans="1:9" ht="27">
      <c r="A22" s="22">
        <v>3</v>
      </c>
      <c r="B22" s="105" t="s">
        <v>97</v>
      </c>
      <c r="C22" s="90">
        <f>Consol_PL!B26</f>
        <v>-14923</v>
      </c>
      <c r="D22" s="99"/>
      <c r="E22" s="90">
        <f>Consol_PL!D26</f>
        <v>-39649</v>
      </c>
      <c r="F22" s="100"/>
      <c r="G22" s="90">
        <f>Consol_PL!F26</f>
        <v>-23077</v>
      </c>
      <c r="H22" s="90"/>
      <c r="I22" s="90">
        <f>Consol_PL!H26</f>
        <v>-50364</v>
      </c>
    </row>
    <row r="23" spans="1:9" ht="13.5">
      <c r="A23" s="8"/>
      <c r="B23" s="104"/>
      <c r="C23" s="94"/>
      <c r="D23" s="116"/>
      <c r="E23" s="94"/>
      <c r="F23" s="117"/>
      <c r="G23" s="94"/>
      <c r="H23" s="94"/>
      <c r="I23" s="94"/>
    </row>
    <row r="24" spans="1:9" ht="13.5">
      <c r="A24" s="8">
        <v>4</v>
      </c>
      <c r="B24" s="105" t="s">
        <v>143</v>
      </c>
      <c r="C24" s="118">
        <f>Consol_PL!B26</f>
        <v>-14923</v>
      </c>
      <c r="D24" s="116"/>
      <c r="E24" s="118">
        <f>Consol_PL!D26</f>
        <v>-39649</v>
      </c>
      <c r="F24" s="117"/>
      <c r="G24" s="118">
        <f>Consol_PL!F26</f>
        <v>-23077</v>
      </c>
      <c r="H24" s="94"/>
      <c r="I24" s="118">
        <f>Consol_PL!H26</f>
        <v>-50364</v>
      </c>
    </row>
    <row r="25" spans="1:9" ht="13.5">
      <c r="A25" s="8"/>
      <c r="B25" s="104"/>
      <c r="C25" s="90"/>
      <c r="D25" s="35"/>
      <c r="E25" s="90"/>
      <c r="F25" s="26"/>
      <c r="G25" s="90"/>
      <c r="H25" s="90"/>
      <c r="I25" s="90"/>
    </row>
    <row r="26" spans="1:9" ht="13.5">
      <c r="A26" s="8">
        <v>5</v>
      </c>
      <c r="B26" s="104" t="s">
        <v>98</v>
      </c>
      <c r="C26" s="95">
        <f>Consol_PL!B45</f>
        <v>-7.495153238038794</v>
      </c>
      <c r="D26" s="96"/>
      <c r="E26" s="95">
        <f>Consol_PL!D45</f>
        <v>-19.917514794088394</v>
      </c>
      <c r="F26" s="97"/>
      <c r="G26" s="95">
        <f>Consol_PL!F45</f>
        <v>-11.590541531476328</v>
      </c>
      <c r="H26" s="98"/>
      <c r="I26" s="95">
        <f>Consol_PL!H45</f>
        <v>-26.94558878604676</v>
      </c>
    </row>
    <row r="27" spans="1:9" ht="13.5">
      <c r="A27" s="8"/>
      <c r="B27" s="104"/>
      <c r="C27" s="90"/>
      <c r="D27" s="35"/>
      <c r="E27" s="90"/>
      <c r="F27" s="26"/>
      <c r="G27" s="90"/>
      <c r="H27" s="90"/>
      <c r="I27" s="90"/>
    </row>
    <row r="28" spans="1:9" ht="13.5">
      <c r="A28" s="8">
        <v>6</v>
      </c>
      <c r="B28" s="104" t="s">
        <v>65</v>
      </c>
      <c r="C28" s="90">
        <v>0</v>
      </c>
      <c r="D28" s="35"/>
      <c r="E28" s="90">
        <v>0</v>
      </c>
      <c r="F28" s="34"/>
      <c r="G28" s="90">
        <v>0</v>
      </c>
      <c r="H28" s="90"/>
      <c r="I28" s="90">
        <v>0</v>
      </c>
    </row>
    <row r="29" spans="1:9" ht="30" customHeight="1">
      <c r="A29" s="8"/>
      <c r="B29" s="11"/>
      <c r="C29" s="119" t="s">
        <v>21</v>
      </c>
      <c r="D29" s="119"/>
      <c r="E29" s="119"/>
      <c r="F29" s="60"/>
      <c r="G29" s="119" t="s">
        <v>43</v>
      </c>
      <c r="H29" s="119"/>
      <c r="I29" s="119"/>
    </row>
    <row r="30" spans="1:9" ht="13.5">
      <c r="A30" s="8"/>
      <c r="B30" s="11"/>
      <c r="C30" s="119" t="s">
        <v>22</v>
      </c>
      <c r="D30" s="119"/>
      <c r="E30" s="119"/>
      <c r="F30" s="60"/>
      <c r="G30" s="119" t="s">
        <v>23</v>
      </c>
      <c r="H30" s="119"/>
      <c r="I30" s="119"/>
    </row>
    <row r="31" spans="1:9" ht="13.5">
      <c r="A31" s="8">
        <v>7</v>
      </c>
      <c r="B31" s="12" t="s">
        <v>41</v>
      </c>
      <c r="C31" s="17"/>
      <c r="D31" s="61"/>
      <c r="E31" s="16">
        <f>Consol_BS!B31/Consol_BS!B26</f>
        <v>-0.34558823529411764</v>
      </c>
      <c r="F31" s="17"/>
      <c r="G31" s="18"/>
      <c r="H31" s="18"/>
      <c r="I31" s="16">
        <f>Consol_BS!D31/Consol_BS!D26</f>
        <v>0.11802876888460302</v>
      </c>
    </row>
    <row r="32" spans="3:9" ht="13.5">
      <c r="C32" s="10"/>
      <c r="D32" s="10"/>
      <c r="E32" s="52"/>
      <c r="F32" s="17"/>
      <c r="G32" s="17"/>
      <c r="H32" s="17"/>
      <c r="I32" s="17"/>
    </row>
    <row r="33" spans="2:9" ht="13.5">
      <c r="B33" s="12"/>
      <c r="C33" s="10"/>
      <c r="D33" s="10"/>
      <c r="E33" s="10"/>
      <c r="F33" s="10"/>
      <c r="G33" s="10"/>
      <c r="H33" s="10"/>
      <c r="I33" s="10"/>
    </row>
    <row r="34" spans="1:9" ht="13.5">
      <c r="A34" s="4" t="s">
        <v>13</v>
      </c>
      <c r="B34" s="3"/>
      <c r="C34" s="10"/>
      <c r="D34" s="10"/>
      <c r="E34" s="10"/>
      <c r="F34" s="10"/>
      <c r="G34" s="10"/>
      <c r="H34" s="10"/>
      <c r="I34" s="10"/>
    </row>
    <row r="35" spans="1:9" ht="13.5">
      <c r="A35" s="4"/>
      <c r="B35" s="3"/>
      <c r="C35" s="10"/>
      <c r="D35" s="10"/>
      <c r="E35" s="10"/>
      <c r="F35" s="10"/>
      <c r="G35" s="10"/>
      <c r="H35" s="10"/>
      <c r="I35" s="10"/>
    </row>
    <row r="36" spans="3:9" ht="13.5">
      <c r="C36" s="50" t="s">
        <v>54</v>
      </c>
      <c r="D36" s="50"/>
      <c r="E36" s="50"/>
      <c r="F36" s="51"/>
      <c r="G36" s="50" t="s">
        <v>55</v>
      </c>
      <c r="H36" s="50"/>
      <c r="I36" s="50"/>
    </row>
    <row r="37" spans="1:9" ht="13.5">
      <c r="A37" s="6"/>
      <c r="B37" s="7"/>
      <c r="C37" s="62" t="str">
        <f>C15</f>
        <v>30.06.2011</v>
      </c>
      <c r="D37" s="62"/>
      <c r="E37" s="62" t="str">
        <f>E15</f>
        <v>30.06.2010</v>
      </c>
      <c r="F37" s="62"/>
      <c r="G37" s="62" t="str">
        <f>G15</f>
        <v>30.06.2011</v>
      </c>
      <c r="H37" s="62"/>
      <c r="I37" s="62" t="str">
        <f>I15</f>
        <v>30.06.2010</v>
      </c>
    </row>
    <row r="38" spans="3:9" ht="13.5">
      <c r="C38" s="63" t="s">
        <v>62</v>
      </c>
      <c r="D38" s="62"/>
      <c r="E38" s="63" t="s">
        <v>62</v>
      </c>
      <c r="F38" s="62"/>
      <c r="G38" s="63" t="s">
        <v>62</v>
      </c>
      <c r="H38" s="62"/>
      <c r="I38" s="63" t="s">
        <v>62</v>
      </c>
    </row>
    <row r="39" spans="1:9" ht="13.5">
      <c r="A39" s="8"/>
      <c r="C39" s="15"/>
      <c r="D39" s="15"/>
      <c r="E39" s="15"/>
      <c r="F39" s="15"/>
      <c r="G39" s="15"/>
      <c r="H39" s="15"/>
      <c r="I39" s="15"/>
    </row>
    <row r="40" spans="1:9" ht="13.5">
      <c r="A40" s="8">
        <v>1</v>
      </c>
      <c r="B40" s="106" t="s">
        <v>161</v>
      </c>
      <c r="C40" s="90">
        <f>Consol_PL!B20</f>
        <v>-13720</v>
      </c>
      <c r="D40" s="35"/>
      <c r="E40" s="90">
        <f>Consol_PL!D20</f>
        <v>-36911</v>
      </c>
      <c r="F40" s="91"/>
      <c r="G40" s="90">
        <f>Consol_PL!F20</f>
        <v>-17986</v>
      </c>
      <c r="H40" s="90"/>
      <c r="I40" s="90">
        <f>Consol_PL!H20</f>
        <v>-44512</v>
      </c>
    </row>
    <row r="41" spans="1:9" ht="13.5">
      <c r="A41" s="8"/>
      <c r="B41" s="106"/>
      <c r="C41" s="92"/>
      <c r="D41" s="34"/>
      <c r="E41" s="92"/>
      <c r="F41" s="26"/>
      <c r="G41" s="92"/>
      <c r="H41" s="92"/>
      <c r="I41" s="92"/>
    </row>
    <row r="42" spans="1:9" ht="13.5">
      <c r="A42" s="8">
        <v>2</v>
      </c>
      <c r="B42" s="107" t="s">
        <v>14</v>
      </c>
      <c r="C42" s="90">
        <f>G42-39</f>
        <v>5</v>
      </c>
      <c r="D42" s="34"/>
      <c r="E42" s="92">
        <v>0</v>
      </c>
      <c r="F42" s="26"/>
      <c r="G42" s="90">
        <f>-Consol_CF!D16</f>
        <v>44</v>
      </c>
      <c r="H42" s="92"/>
      <c r="I42" s="92">
        <f>-Consol_CF!F16</f>
        <v>0</v>
      </c>
    </row>
    <row r="43" spans="1:9" ht="13.5">
      <c r="A43" s="8"/>
      <c r="B43" s="106"/>
      <c r="C43" s="92"/>
      <c r="D43" s="34"/>
      <c r="E43" s="92"/>
      <c r="F43" s="26"/>
      <c r="G43" s="92"/>
      <c r="H43" s="92"/>
      <c r="I43" s="92"/>
    </row>
    <row r="44" spans="1:11" ht="13.5">
      <c r="A44" s="8">
        <v>3</v>
      </c>
      <c r="B44" s="107" t="s">
        <v>36</v>
      </c>
      <c r="C44" s="90">
        <f>G44+4225</f>
        <v>-1322</v>
      </c>
      <c r="D44" s="35"/>
      <c r="E44" s="26">
        <f>I44+4571</f>
        <v>-1498</v>
      </c>
      <c r="F44" s="26"/>
      <c r="G44" s="90">
        <f>-Consol_CF!D15</f>
        <v>-5547</v>
      </c>
      <c r="H44" s="90"/>
      <c r="I44" s="90">
        <f>-Consol_CF!F15</f>
        <v>-6069</v>
      </c>
      <c r="K44" s="21"/>
    </row>
    <row r="45" spans="3:9" ht="12.75">
      <c r="C45" s="93"/>
      <c r="D45" s="93"/>
      <c r="E45" s="93"/>
      <c r="F45" s="93"/>
      <c r="G45" s="93"/>
      <c r="H45" s="93"/>
      <c r="I45" s="93"/>
    </row>
    <row r="46" ht="12.75"/>
    <row r="47" ht="13.5"/>
    <row r="48" ht="13.5">
      <c r="A48" s="20"/>
    </row>
    <row r="49" ht="13.5">
      <c r="A49" s="19"/>
    </row>
    <row r="50" ht="13.5">
      <c r="A50" s="19"/>
    </row>
  </sheetData>
  <sheetProtection/>
  <mergeCells count="4">
    <mergeCell ref="C29:E29"/>
    <mergeCell ref="G29:I29"/>
    <mergeCell ref="C30:E30"/>
    <mergeCell ref="G30:I30"/>
  </mergeCells>
  <printOptions horizontalCentered="1"/>
  <pageMargins left="0" right="0" top="0.75" bottom="0.75" header="0.5" footer="0.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SheetLayoutView="100" zoomScalePageLayoutView="0" workbookViewId="0" topLeftCell="A13">
      <selection activeCell="D22" sqref="D22"/>
    </sheetView>
  </sheetViews>
  <sheetFormatPr defaultColWidth="9.140625" defaultRowHeight="12.75"/>
  <cols>
    <col min="1" max="1" width="30.57421875" style="24" customWidth="1"/>
    <col min="2" max="2" width="14.28125" style="24" customWidth="1"/>
    <col min="3" max="3" width="1.421875" style="24" customWidth="1"/>
    <col min="4" max="4" width="13.421875" style="24" customWidth="1"/>
    <col min="5" max="5" width="1.421875" style="25" customWidth="1"/>
    <col min="6" max="6" width="13.421875" style="24" customWidth="1"/>
    <col min="7" max="7" width="1.8515625" style="25" customWidth="1"/>
    <col min="8" max="8" width="13.421875" style="24" customWidth="1"/>
    <col min="9" max="9" width="1.1484375" style="24" customWidth="1"/>
    <col min="10" max="16384" width="9.140625" style="24" customWidth="1"/>
  </cols>
  <sheetData>
    <row r="1" spans="1:3" ht="13.5">
      <c r="A1" s="23" t="str">
        <f>Summary!A1</f>
        <v>MITHRIL BERHAD</v>
      </c>
      <c r="B1" s="23"/>
      <c r="C1" s="23"/>
    </row>
    <row r="2" spans="1:3" ht="13.5">
      <c r="A2" s="7" t="str">
        <f>Summary!A2</f>
        <v>(Company No.: 577765-U)</v>
      </c>
      <c r="B2" s="7"/>
      <c r="C2" s="7"/>
    </row>
    <row r="4" spans="1:3" ht="13.5">
      <c r="A4" s="23" t="s">
        <v>113</v>
      </c>
      <c r="B4" s="23"/>
      <c r="C4" s="23"/>
    </row>
    <row r="5" spans="1:3" ht="13.5">
      <c r="A5" s="23" t="s">
        <v>166</v>
      </c>
      <c r="B5" s="23"/>
      <c r="C5" s="23"/>
    </row>
    <row r="6" spans="1:3" ht="13.5">
      <c r="A6" s="23"/>
      <c r="B6" s="23"/>
      <c r="C6" s="23"/>
    </row>
    <row r="7" spans="1:3" ht="13.5">
      <c r="A7" s="26"/>
      <c r="B7" s="26"/>
      <c r="C7" s="26"/>
    </row>
    <row r="8" spans="2:8" s="27" customFormat="1" ht="13.5">
      <c r="B8" s="84" t="s">
        <v>24</v>
      </c>
      <c r="C8" s="86"/>
      <c r="D8" s="84" t="s">
        <v>25</v>
      </c>
      <c r="E8" s="87"/>
      <c r="F8" s="84" t="s">
        <v>167</v>
      </c>
      <c r="G8" s="86"/>
      <c r="H8" s="84" t="str">
        <f>F8</f>
        <v>12 Months</v>
      </c>
    </row>
    <row r="9" spans="2:8" s="27" customFormat="1" ht="13.5">
      <c r="B9" s="84" t="s">
        <v>26</v>
      </c>
      <c r="C9" s="86"/>
      <c r="D9" s="84" t="s">
        <v>26</v>
      </c>
      <c r="E9" s="87"/>
      <c r="F9" s="84" t="s">
        <v>27</v>
      </c>
      <c r="G9" s="86"/>
      <c r="H9" s="84" t="s">
        <v>27</v>
      </c>
    </row>
    <row r="10" spans="2:8" s="27" customFormat="1" ht="13.5">
      <c r="B10" s="86" t="str">
        <f>Summary!C15</f>
        <v>30.06.2011</v>
      </c>
      <c r="C10" s="86"/>
      <c r="D10" s="86" t="str">
        <f>Summary!E15</f>
        <v>30.06.2010</v>
      </c>
      <c r="E10" s="87"/>
      <c r="F10" s="86" t="str">
        <f>Summary!G15</f>
        <v>30.06.2011</v>
      </c>
      <c r="G10" s="86"/>
      <c r="H10" s="86" t="str">
        <f>Summary!I15</f>
        <v>30.06.2010</v>
      </c>
    </row>
    <row r="11" spans="2:8" s="27" customFormat="1" ht="20.25" customHeight="1">
      <c r="B11" s="88" t="s">
        <v>62</v>
      </c>
      <c r="C11" s="86"/>
      <c r="D11" s="88" t="s">
        <v>62</v>
      </c>
      <c r="E11" s="86"/>
      <c r="F11" s="88" t="s">
        <v>62</v>
      </c>
      <c r="G11" s="86"/>
      <c r="H11" s="88" t="s">
        <v>62</v>
      </c>
    </row>
    <row r="12" spans="4:8" ht="13.5">
      <c r="D12" s="29"/>
      <c r="E12" s="30"/>
      <c r="F12" s="29"/>
      <c r="G12" s="30"/>
      <c r="H12" s="29"/>
    </row>
    <row r="13" spans="1:8" ht="13.5">
      <c r="A13" s="27" t="s">
        <v>64</v>
      </c>
      <c r="B13" s="24">
        <f>F13-11995</f>
        <v>4147</v>
      </c>
      <c r="C13" s="27"/>
      <c r="D13" s="27">
        <f>H13-11533</f>
        <v>3959</v>
      </c>
      <c r="F13" s="24">
        <v>16142</v>
      </c>
      <c r="H13" s="27">
        <v>15492</v>
      </c>
    </row>
    <row r="14" spans="1:8" ht="13.5">
      <c r="A14" s="27" t="s">
        <v>91</v>
      </c>
      <c r="B14" s="36">
        <f>F14+9722</f>
        <v>-3289</v>
      </c>
      <c r="C14" s="27"/>
      <c r="D14" s="101">
        <f>H14+10095</f>
        <v>-3404</v>
      </c>
      <c r="F14" s="102">
        <v>-13011</v>
      </c>
      <c r="G14" s="32"/>
      <c r="H14" s="101">
        <v>-13499</v>
      </c>
    </row>
    <row r="15" spans="1:8" ht="13.5">
      <c r="A15" s="27" t="s">
        <v>92</v>
      </c>
      <c r="B15" s="27">
        <f>SUM(B13:B14)</f>
        <v>858</v>
      </c>
      <c r="C15" s="27"/>
      <c r="D15" s="27">
        <f>SUM(D13:D14)</f>
        <v>555</v>
      </c>
      <c r="F15" s="27">
        <f>SUM(F13:F14)</f>
        <v>3131</v>
      </c>
      <c r="G15" s="32"/>
      <c r="H15" s="27">
        <f>SUM(H13:H14)</f>
        <v>1993</v>
      </c>
    </row>
    <row r="16" spans="1:8" ht="13.5">
      <c r="A16" s="27"/>
      <c r="B16" s="34"/>
      <c r="C16" s="27"/>
      <c r="D16" s="27"/>
      <c r="F16" s="34"/>
      <c r="G16" s="32"/>
      <c r="H16" s="27"/>
    </row>
    <row r="17" spans="1:8" ht="13.5">
      <c r="A17" s="27" t="s">
        <v>45</v>
      </c>
      <c r="B17" s="34">
        <f>F17-746+1</f>
        <v>4030</v>
      </c>
      <c r="C17" s="27"/>
      <c r="D17" s="27">
        <f>H17-295</f>
        <v>161</v>
      </c>
      <c r="F17" s="34">
        <f>4731+44</f>
        <v>4775</v>
      </c>
      <c r="G17" s="32"/>
      <c r="H17" s="27">
        <v>456</v>
      </c>
    </row>
    <row r="18" spans="1:8" ht="13.5">
      <c r="A18" s="27" t="s">
        <v>93</v>
      </c>
      <c r="B18" s="34">
        <f>F18+497</f>
        <v>-172</v>
      </c>
      <c r="C18" s="27"/>
      <c r="D18" s="27">
        <f>H18+490</f>
        <v>-159</v>
      </c>
      <c r="F18" s="34">
        <v>-669</v>
      </c>
      <c r="G18" s="32"/>
      <c r="H18" s="27">
        <v>-649</v>
      </c>
    </row>
    <row r="19" spans="1:8" ht="13.5">
      <c r="A19" s="27" t="s">
        <v>94</v>
      </c>
      <c r="B19" s="36">
        <f>F19+6787</f>
        <v>-18436</v>
      </c>
      <c r="C19" s="27"/>
      <c r="D19" s="101">
        <f>H19+8844</f>
        <v>-37468</v>
      </c>
      <c r="F19" s="36">
        <f>-9223-16000</f>
        <v>-25223</v>
      </c>
      <c r="G19" s="32"/>
      <c r="H19" s="101">
        <v>-46312</v>
      </c>
    </row>
    <row r="20" spans="1:8" ht="13.5">
      <c r="A20" s="27" t="s">
        <v>161</v>
      </c>
      <c r="B20" s="27">
        <f>SUM(B15:B19)</f>
        <v>-13720</v>
      </c>
      <c r="C20" s="27"/>
      <c r="D20" s="27">
        <f>SUM(D15:D19)</f>
        <v>-36911</v>
      </c>
      <c r="F20" s="27">
        <f>SUM(F15:F19)</f>
        <v>-17986</v>
      </c>
      <c r="G20" s="32"/>
      <c r="H20" s="27">
        <f>SUM(H15:H19)</f>
        <v>-44512</v>
      </c>
    </row>
    <row r="21" spans="1:8" ht="13.5">
      <c r="A21" s="27"/>
      <c r="C21" s="27"/>
      <c r="D21" s="27"/>
      <c r="H21" s="27"/>
    </row>
    <row r="22" spans="1:8" ht="13.5">
      <c r="A22" s="27" t="s">
        <v>46</v>
      </c>
      <c r="B22" s="36">
        <f>F22+4225</f>
        <v>-1322</v>
      </c>
      <c r="C22" s="27"/>
      <c r="D22" s="101">
        <f>H22+4571</f>
        <v>-1498</v>
      </c>
      <c r="F22" s="36">
        <v>-5547</v>
      </c>
      <c r="G22" s="32"/>
      <c r="H22" s="101">
        <v>-6069</v>
      </c>
    </row>
    <row r="23" spans="1:8" ht="13.5">
      <c r="A23" s="24" t="s">
        <v>37</v>
      </c>
      <c r="B23" s="27">
        <f>SUM(B20:B22)</f>
        <v>-15042</v>
      </c>
      <c r="C23" s="27"/>
      <c r="D23" s="27">
        <f>SUM(D20:D22)</f>
        <v>-38409</v>
      </c>
      <c r="F23" s="27">
        <f>SUM(F20:F22)</f>
        <v>-23533</v>
      </c>
      <c r="H23" s="27">
        <f>SUM(H20:H22)</f>
        <v>-50581</v>
      </c>
    </row>
    <row r="24" spans="1:8" ht="13.5">
      <c r="A24" s="27"/>
      <c r="B24" s="25"/>
      <c r="C24" s="67"/>
      <c r="D24" s="25"/>
      <c r="F24" s="25"/>
      <c r="H24" s="25"/>
    </row>
    <row r="25" spans="1:8" ht="13.5">
      <c r="A25" s="27" t="s">
        <v>95</v>
      </c>
      <c r="B25" s="33">
        <v>119</v>
      </c>
      <c r="C25" s="67"/>
      <c r="D25" s="33">
        <f>H25-1457</f>
        <v>-1240</v>
      </c>
      <c r="F25" s="33">
        <v>456</v>
      </c>
      <c r="H25" s="33">
        <v>217</v>
      </c>
    </row>
    <row r="26" spans="1:8" ht="13.5">
      <c r="A26" s="27" t="s">
        <v>2</v>
      </c>
      <c r="B26" s="109">
        <f>SUM(B23:B25)</f>
        <v>-14923</v>
      </c>
      <c r="C26" s="27"/>
      <c r="D26" s="109">
        <f>SUM(D23:D25)</f>
        <v>-39649</v>
      </c>
      <c r="F26" s="109">
        <f>SUM(F23:F25)</f>
        <v>-23077</v>
      </c>
      <c r="G26" s="35"/>
      <c r="H26" s="109">
        <f>SUM(H23:H25)</f>
        <v>-50364</v>
      </c>
    </row>
    <row r="27" spans="1:7" ht="13.5">
      <c r="A27" s="27"/>
      <c r="B27" s="34"/>
      <c r="C27" s="27"/>
      <c r="F27" s="34"/>
      <c r="G27" s="35"/>
    </row>
    <row r="28" spans="1:7" ht="13.5">
      <c r="A28" s="27" t="s">
        <v>115</v>
      </c>
      <c r="B28" s="34"/>
      <c r="C28" s="27"/>
      <c r="F28" s="34"/>
      <c r="G28" s="35"/>
    </row>
    <row r="29" spans="1:8" ht="13.5">
      <c r="A29" s="27" t="s">
        <v>114</v>
      </c>
      <c r="B29" s="108">
        <f>SUM(B28:B28)</f>
        <v>0</v>
      </c>
      <c r="C29" s="27"/>
      <c r="D29" s="108">
        <f>SUM(D28:D28)</f>
        <v>0</v>
      </c>
      <c r="F29" s="108">
        <f>SUM(F28:F28)</f>
        <v>0</v>
      </c>
      <c r="G29" s="35"/>
      <c r="H29" s="108">
        <f>SUM(H28:H28)</f>
        <v>0</v>
      </c>
    </row>
    <row r="30" spans="1:7" ht="13.5">
      <c r="A30" s="27"/>
      <c r="B30" s="34"/>
      <c r="C30" s="27"/>
      <c r="F30" s="34"/>
      <c r="G30" s="35"/>
    </row>
    <row r="31" spans="1:7" ht="13.5">
      <c r="A31" s="27" t="s">
        <v>118</v>
      </c>
      <c r="B31" s="34"/>
      <c r="C31" s="27"/>
      <c r="F31" s="34"/>
      <c r="G31" s="35"/>
    </row>
    <row r="32" spans="1:8" ht="14.25" thickBot="1">
      <c r="A32" s="27" t="s">
        <v>117</v>
      </c>
      <c r="B32" s="111">
        <f>B26+B29</f>
        <v>-14923</v>
      </c>
      <c r="C32" s="27"/>
      <c r="D32" s="111">
        <f>D26+D29</f>
        <v>-39649</v>
      </c>
      <c r="F32" s="111">
        <f>F26+F29</f>
        <v>-23077</v>
      </c>
      <c r="G32" s="35"/>
      <c r="H32" s="111">
        <f>H26+H29</f>
        <v>-50364</v>
      </c>
    </row>
    <row r="33" spans="1:7" ht="13.5">
      <c r="A33" s="27"/>
      <c r="B33" s="34"/>
      <c r="C33" s="27"/>
      <c r="F33" s="34"/>
      <c r="G33" s="35"/>
    </row>
    <row r="34" spans="1:7" ht="13.5">
      <c r="A34" s="23" t="s">
        <v>119</v>
      </c>
      <c r="B34" s="34"/>
      <c r="C34" s="27"/>
      <c r="F34" s="34"/>
      <c r="G34" s="35"/>
    </row>
    <row r="35" spans="1:8" ht="13.5">
      <c r="A35" s="27" t="s">
        <v>120</v>
      </c>
      <c r="B35" s="34">
        <f>B32</f>
        <v>-14923</v>
      </c>
      <c r="C35" s="27"/>
      <c r="D35" s="34">
        <f>D32</f>
        <v>-39649</v>
      </c>
      <c r="F35" s="34">
        <f>F32</f>
        <v>-23077</v>
      </c>
      <c r="G35" s="35"/>
      <c r="H35" s="34">
        <f>H32</f>
        <v>-50364</v>
      </c>
    </row>
    <row r="36" spans="1:8" ht="13.5">
      <c r="A36" s="27" t="s">
        <v>47</v>
      </c>
      <c r="B36" s="36">
        <v>0</v>
      </c>
      <c r="C36" s="27"/>
      <c r="D36" s="36">
        <v>0</v>
      </c>
      <c r="F36" s="36">
        <v>0</v>
      </c>
      <c r="G36" s="35"/>
      <c r="H36" s="36">
        <v>0</v>
      </c>
    </row>
    <row r="37" spans="1:8" ht="14.25" thickBot="1">
      <c r="A37" s="27"/>
      <c r="B37" s="112">
        <f>SUM(B35:B36)</f>
        <v>-14923</v>
      </c>
      <c r="C37" s="27"/>
      <c r="D37" s="112">
        <f>SUM(D35:D36)</f>
        <v>-39649</v>
      </c>
      <c r="F37" s="112">
        <f>SUM(F35:F36)</f>
        <v>-23077</v>
      </c>
      <c r="G37" s="35"/>
      <c r="H37" s="112">
        <f>SUM(H35:H36)</f>
        <v>-50364</v>
      </c>
    </row>
    <row r="38" spans="4:8" ht="13.5">
      <c r="D38" s="25"/>
      <c r="F38" s="32"/>
      <c r="G38" s="32"/>
      <c r="H38" s="25"/>
    </row>
    <row r="39" spans="1:8" ht="13.5">
      <c r="A39" s="24" t="s">
        <v>123</v>
      </c>
      <c r="D39" s="25"/>
      <c r="F39" s="32"/>
      <c r="G39" s="32"/>
      <c r="H39" s="25"/>
    </row>
    <row r="40" spans="1:8" ht="13.5">
      <c r="A40" s="24" t="s">
        <v>124</v>
      </c>
      <c r="B40" s="35">
        <f>B26-B41</f>
        <v>-15044</v>
      </c>
      <c r="D40" s="35">
        <f>D26-D41</f>
        <v>-38895</v>
      </c>
      <c r="F40" s="35">
        <f>F26-F41</f>
        <v>-23534</v>
      </c>
      <c r="G40" s="35"/>
      <c r="H40" s="35">
        <f>H26-H41</f>
        <v>-50046</v>
      </c>
    </row>
    <row r="41" spans="1:8" s="27" customFormat="1" ht="13.5">
      <c r="A41" s="27" t="s">
        <v>188</v>
      </c>
      <c r="B41" s="27">
        <f>119+2</f>
        <v>121</v>
      </c>
      <c r="D41" s="67">
        <v>-754</v>
      </c>
      <c r="E41" s="67"/>
      <c r="F41" s="116">
        <v>457</v>
      </c>
      <c r="G41" s="116"/>
      <c r="H41" s="67">
        <v>-318</v>
      </c>
    </row>
    <row r="42" spans="2:8" ht="14.25" thickBot="1">
      <c r="B42" s="110">
        <f>SUM(B40:B41)</f>
        <v>-14923</v>
      </c>
      <c r="D42" s="110">
        <f>SUM(D40:D41)</f>
        <v>-39649</v>
      </c>
      <c r="F42" s="110">
        <f>SUM(F40:F41)</f>
        <v>-23077</v>
      </c>
      <c r="G42" s="35"/>
      <c r="H42" s="110">
        <f>SUM(H40:H41)</f>
        <v>-50364</v>
      </c>
    </row>
    <row r="43" spans="4:8" ht="14.25" thickTop="1">
      <c r="D43" s="25"/>
      <c r="F43" s="32"/>
      <c r="G43" s="32"/>
      <c r="H43" s="25"/>
    </row>
    <row r="44" spans="1:7" ht="13.5">
      <c r="A44" s="24" t="s">
        <v>96</v>
      </c>
      <c r="F44" s="31"/>
      <c r="G44" s="32"/>
    </row>
    <row r="45" spans="1:8" ht="13.5">
      <c r="A45" s="68" t="s">
        <v>78</v>
      </c>
      <c r="B45" s="64">
        <f>B26/199102*100</f>
        <v>-7.495153238038794</v>
      </c>
      <c r="C45" s="27"/>
      <c r="D45" s="37">
        <f>D37/199066*100</f>
        <v>-19.917514794088394</v>
      </c>
      <c r="E45" s="37"/>
      <c r="F45" s="38">
        <f>F26/199102*100</f>
        <v>-11.590541531476328</v>
      </c>
      <c r="G45" s="38"/>
      <c r="H45" s="37">
        <f>H37/186910*100</f>
        <v>-26.94558878604676</v>
      </c>
    </row>
    <row r="46" spans="1:8" ht="13.5">
      <c r="A46" s="68" t="s">
        <v>79</v>
      </c>
      <c r="B46" s="39" t="s">
        <v>66</v>
      </c>
      <c r="C46" s="27"/>
      <c r="D46" s="39" t="s">
        <v>66</v>
      </c>
      <c r="E46" s="39"/>
      <c r="F46" s="38" t="s">
        <v>66</v>
      </c>
      <c r="G46" s="38"/>
      <c r="H46" s="39" t="s">
        <v>66</v>
      </c>
    </row>
    <row r="47" spans="1:8" ht="13.5">
      <c r="A47" s="68"/>
      <c r="B47" s="39"/>
      <c r="C47" s="27"/>
      <c r="D47" s="39"/>
      <c r="E47" s="39"/>
      <c r="F47" s="38"/>
      <c r="G47" s="38"/>
      <c r="H47" s="39"/>
    </row>
    <row r="48" spans="1:8" ht="13.5">
      <c r="A48" s="68"/>
      <c r="B48" s="39"/>
      <c r="C48" s="27"/>
      <c r="D48" s="39"/>
      <c r="E48" s="39"/>
      <c r="F48" s="38"/>
      <c r="G48" s="38"/>
      <c r="H48" s="39"/>
    </row>
    <row r="49" spans="1:8" ht="13.5">
      <c r="A49" s="68"/>
      <c r="B49" s="39"/>
      <c r="C49" s="27"/>
      <c r="D49" s="39"/>
      <c r="E49" s="39"/>
      <c r="F49" s="38"/>
      <c r="G49" s="38"/>
      <c r="H49" s="39"/>
    </row>
    <row r="50" spans="1:8" ht="13.5">
      <c r="A50" s="68"/>
      <c r="B50" s="39"/>
      <c r="C50" s="27"/>
      <c r="D50" s="39"/>
      <c r="E50" s="39"/>
      <c r="F50" s="38"/>
      <c r="G50" s="38"/>
      <c r="H50" s="39"/>
    </row>
    <row r="51" spans="1:8" ht="13.5">
      <c r="A51" s="68"/>
      <c r="B51" s="39"/>
      <c r="C51" s="27"/>
      <c r="D51" s="39"/>
      <c r="E51" s="39"/>
      <c r="F51" s="38"/>
      <c r="G51" s="38"/>
      <c r="H51" s="39"/>
    </row>
    <row r="52" spans="1:8" ht="13.5">
      <c r="A52" s="68"/>
      <c r="B52" s="39"/>
      <c r="C52" s="27"/>
      <c r="D52" s="39"/>
      <c r="E52" s="39"/>
      <c r="F52" s="38"/>
      <c r="G52" s="38"/>
      <c r="H52" s="39"/>
    </row>
    <row r="53" spans="1:8" ht="13.5">
      <c r="A53" s="68"/>
      <c r="B53" s="39"/>
      <c r="C53" s="27"/>
      <c r="D53" s="39"/>
      <c r="E53" s="39"/>
      <c r="F53" s="38"/>
      <c r="G53" s="38"/>
      <c r="H53" s="39"/>
    </row>
    <row r="54" spans="1:8" ht="13.5">
      <c r="A54" s="68"/>
      <c r="B54" s="39"/>
      <c r="C54" s="27"/>
      <c r="D54" s="39"/>
      <c r="E54" s="39"/>
      <c r="F54" s="38"/>
      <c r="G54" s="38"/>
      <c r="H54" s="39"/>
    </row>
    <row r="55" spans="1:8" ht="13.5">
      <c r="A55" s="68"/>
      <c r="B55" s="39"/>
      <c r="C55" s="27"/>
      <c r="D55" s="39"/>
      <c r="E55" s="39"/>
      <c r="F55" s="38"/>
      <c r="G55" s="38"/>
      <c r="H55" s="39"/>
    </row>
    <row r="56" ht="13.5">
      <c r="A56" s="24" t="s">
        <v>122</v>
      </c>
    </row>
    <row r="57" ht="13.5">
      <c r="A57" s="24" t="s">
        <v>121</v>
      </c>
    </row>
  </sheetData>
  <sheetProtection/>
  <printOptions horizontalCentered="1"/>
  <pageMargins left="0.45" right="0.2" top="0.75" bottom="0.7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view="pageBreakPreview" zoomScaleSheetLayoutView="100" zoomScalePageLayoutView="0" workbookViewId="0" topLeftCell="A19">
      <selection activeCell="B40" sqref="B40"/>
    </sheetView>
  </sheetViews>
  <sheetFormatPr defaultColWidth="9.140625" defaultRowHeight="12.75"/>
  <cols>
    <col min="1" max="1" width="46.57421875" style="27" customWidth="1"/>
    <col min="2" max="2" width="14.28125" style="69" bestFit="1" customWidth="1"/>
    <col min="3" max="3" width="1.7109375" style="69" customWidth="1"/>
    <col min="4" max="4" width="14.00390625" style="69" customWidth="1"/>
    <col min="5" max="5" width="6.28125" style="27" customWidth="1"/>
    <col min="6" max="6" width="11.421875" style="27" customWidth="1"/>
    <col min="7" max="7" width="12.421875" style="27" bestFit="1" customWidth="1"/>
    <col min="8" max="12" width="9.7109375" style="27" customWidth="1"/>
    <col min="13" max="16384" width="9.140625" style="27" customWidth="1"/>
  </cols>
  <sheetData>
    <row r="1" ht="13.5">
      <c r="A1" s="72" t="str">
        <f>Summary!A1</f>
        <v>MITHRIL BERHAD</v>
      </c>
    </row>
    <row r="2" ht="13.5">
      <c r="A2" s="73" t="str">
        <f>Consol_PL!A2</f>
        <v>(Company No.: 577765-U)</v>
      </c>
    </row>
    <row r="4" ht="13.5">
      <c r="A4" s="72" t="s">
        <v>106</v>
      </c>
    </row>
    <row r="5" ht="13.5">
      <c r="A5" s="72" t="s">
        <v>168</v>
      </c>
    </row>
    <row r="6" spans="2:4" ht="13.5">
      <c r="B6" s="54" t="s">
        <v>67</v>
      </c>
      <c r="C6" s="54"/>
      <c r="D6" s="54" t="s">
        <v>67</v>
      </c>
    </row>
    <row r="7" spans="2:4" ht="13.5">
      <c r="B7" s="65" t="str">
        <f>Summary!C15</f>
        <v>30.06.2011</v>
      </c>
      <c r="C7" s="54"/>
      <c r="D7" s="65" t="s">
        <v>165</v>
      </c>
    </row>
    <row r="8" spans="2:4" ht="13.5">
      <c r="B8" s="54" t="s">
        <v>19</v>
      </c>
      <c r="C8" s="54"/>
      <c r="D8" s="54" t="s">
        <v>20</v>
      </c>
    </row>
    <row r="9" spans="2:4" s="67" customFormat="1" ht="15">
      <c r="B9" s="74" t="s">
        <v>62</v>
      </c>
      <c r="C9" s="55"/>
      <c r="D9" s="74" t="s">
        <v>62</v>
      </c>
    </row>
    <row r="10" spans="1:4" s="67" customFormat="1" ht="15">
      <c r="A10" s="75" t="s">
        <v>29</v>
      </c>
      <c r="B10" s="40"/>
      <c r="C10" s="28"/>
      <c r="D10" s="40"/>
    </row>
    <row r="11" ht="13.5">
      <c r="A11" s="72" t="s">
        <v>99</v>
      </c>
    </row>
    <row r="12" spans="1:4" ht="13.5">
      <c r="A12" s="27" t="s">
        <v>68</v>
      </c>
      <c r="B12" s="69">
        <v>2339</v>
      </c>
      <c r="D12" s="69">
        <v>3360</v>
      </c>
    </row>
    <row r="13" spans="1:4" ht="13.5">
      <c r="A13" s="27" t="s">
        <v>18</v>
      </c>
      <c r="B13" s="69">
        <v>0</v>
      </c>
      <c r="D13" s="69">
        <v>65000</v>
      </c>
    </row>
    <row r="14" spans="2:4" ht="13.5">
      <c r="B14" s="77">
        <f>SUM(B12:B13)</f>
        <v>2339</v>
      </c>
      <c r="D14" s="77">
        <f>SUM(D12:D13)</f>
        <v>68360</v>
      </c>
    </row>
    <row r="15" ht="13.5">
      <c r="A15" s="72" t="s">
        <v>69</v>
      </c>
    </row>
    <row r="16" spans="1:4" ht="13.5">
      <c r="A16" s="27" t="s">
        <v>70</v>
      </c>
      <c r="B16" s="69">
        <v>2303</v>
      </c>
      <c r="D16" s="69">
        <v>3867</v>
      </c>
    </row>
    <row r="17" spans="1:4" ht="13.5">
      <c r="A17" s="27" t="s">
        <v>71</v>
      </c>
      <c r="B17" s="69">
        <f>1243+1238</f>
        <v>2481</v>
      </c>
      <c r="D17" s="69">
        <v>3982</v>
      </c>
    </row>
    <row r="18" spans="1:4" ht="13.5">
      <c r="A18" s="27" t="s">
        <v>72</v>
      </c>
      <c r="B18" s="76">
        <v>3109</v>
      </c>
      <c r="D18" s="76">
        <v>709</v>
      </c>
    </row>
    <row r="19" spans="2:4" ht="13.5">
      <c r="B19" s="81">
        <f>SUM(B16:B18)</f>
        <v>7893</v>
      </c>
      <c r="D19" s="81">
        <f>SUM(D16:D18)</f>
        <v>8558</v>
      </c>
    </row>
    <row r="20" spans="1:4" ht="13.5">
      <c r="A20" s="27" t="s">
        <v>100</v>
      </c>
      <c r="B20" s="70">
        <f>77534-16000</f>
        <v>61534</v>
      </c>
      <c r="C20" s="70"/>
      <c r="D20" s="70">
        <v>19625</v>
      </c>
    </row>
    <row r="21" spans="2:4" ht="13.5">
      <c r="B21" s="77">
        <f>SUM(B19:B20)</f>
        <v>69427</v>
      </c>
      <c r="C21" s="70"/>
      <c r="D21" s="77">
        <f>SUM(D19:D20)</f>
        <v>28183</v>
      </c>
    </row>
    <row r="22" spans="1:4" ht="14.25" thickBot="1">
      <c r="A22" s="72" t="s">
        <v>30</v>
      </c>
      <c r="B22" s="78">
        <f>B14+B21</f>
        <v>71766</v>
      </c>
      <c r="D22" s="78">
        <f>D14+D21</f>
        <v>96543</v>
      </c>
    </row>
    <row r="24" ht="13.5">
      <c r="A24" s="72" t="s">
        <v>31</v>
      </c>
    </row>
    <row r="25" ht="13.5">
      <c r="A25" s="72" t="s">
        <v>32</v>
      </c>
    </row>
    <row r="26" spans="1:4" ht="13.5">
      <c r="A26" s="27" t="s">
        <v>75</v>
      </c>
      <c r="B26" s="69">
        <f>Consol_EQ!B19</f>
        <v>49776</v>
      </c>
      <c r="D26" s="69">
        <v>49776</v>
      </c>
    </row>
    <row r="27" ht="13.5">
      <c r="A27" s="27" t="s">
        <v>144</v>
      </c>
    </row>
    <row r="28" spans="1:4" ht="13.5">
      <c r="A28" s="27" t="s">
        <v>145</v>
      </c>
      <c r="B28" s="69">
        <v>0</v>
      </c>
      <c r="D28" s="69">
        <v>829</v>
      </c>
    </row>
    <row r="29" spans="1:4" ht="13.5">
      <c r="A29" s="27" t="s">
        <v>15</v>
      </c>
      <c r="B29" s="69">
        <f>Consol_EQ!F19</f>
        <v>8650</v>
      </c>
      <c r="D29" s="69">
        <v>8650</v>
      </c>
    </row>
    <row r="30" spans="1:4" ht="13.5">
      <c r="A30" s="27" t="s">
        <v>76</v>
      </c>
      <c r="B30" s="76">
        <f>Consol_EQ!G19</f>
        <v>-75628</v>
      </c>
      <c r="D30" s="76">
        <f>-53379-1</f>
        <v>-53380</v>
      </c>
    </row>
    <row r="31" spans="1:4" ht="13.5">
      <c r="A31" s="72" t="s">
        <v>146</v>
      </c>
      <c r="B31" s="77">
        <f>SUM(B26:B30)</f>
        <v>-17202</v>
      </c>
      <c r="D31" s="77">
        <f>SUM(D26:D30)</f>
        <v>5875</v>
      </c>
    </row>
    <row r="33" ht="13.5">
      <c r="A33" s="72" t="s">
        <v>148</v>
      </c>
    </row>
    <row r="34" spans="1:4" ht="13.5">
      <c r="A34" s="27" t="s">
        <v>147</v>
      </c>
      <c r="B34" s="69">
        <f>1175-1169</f>
        <v>6</v>
      </c>
      <c r="D34" s="69">
        <v>349</v>
      </c>
    </row>
    <row r="35" spans="1:4" ht="13.5">
      <c r="A35" s="27" t="s">
        <v>48</v>
      </c>
      <c r="B35" s="69">
        <v>372</v>
      </c>
      <c r="D35" s="69">
        <v>829</v>
      </c>
    </row>
    <row r="36" spans="2:4" ht="13.5">
      <c r="B36" s="77">
        <f>SUM(B34:B35)</f>
        <v>378</v>
      </c>
      <c r="D36" s="77">
        <f>SUM(D34:D35)</f>
        <v>1178</v>
      </c>
    </row>
    <row r="38" ht="13.5">
      <c r="A38" s="72" t="s">
        <v>73</v>
      </c>
    </row>
    <row r="39" spans="1:4" ht="13.5">
      <c r="A39" s="27" t="s">
        <v>147</v>
      </c>
      <c r="B39" s="69">
        <f>-B40+75770+1169</f>
        <v>36606</v>
      </c>
      <c r="D39" s="69">
        <f>73833-D40</f>
        <v>35326</v>
      </c>
    </row>
    <row r="40" spans="1:4" ht="13.5">
      <c r="A40" s="27" t="s">
        <v>16</v>
      </c>
      <c r="B40" s="69">
        <v>40333</v>
      </c>
      <c r="D40" s="69">
        <v>38507</v>
      </c>
    </row>
    <row r="41" spans="1:4" ht="13.5">
      <c r="A41" s="27" t="s">
        <v>74</v>
      </c>
      <c r="B41" s="69">
        <f>716+10290+1</f>
        <v>11007</v>
      </c>
      <c r="D41" s="69">
        <v>14747</v>
      </c>
    </row>
    <row r="42" spans="1:4" ht="13.5">
      <c r="A42" s="27" t="s">
        <v>86</v>
      </c>
      <c r="B42" s="69">
        <v>644</v>
      </c>
      <c r="D42" s="69">
        <v>910</v>
      </c>
    </row>
    <row r="43" spans="2:4" ht="13.5">
      <c r="B43" s="77">
        <f>SUM(B39:B42)</f>
        <v>88590</v>
      </c>
      <c r="D43" s="77">
        <f>SUM(D39:D42)</f>
        <v>89490</v>
      </c>
    </row>
    <row r="44" spans="1:4" ht="13.5">
      <c r="A44" s="72" t="s">
        <v>149</v>
      </c>
      <c r="B44" s="77">
        <f>B36+B43</f>
        <v>88968</v>
      </c>
      <c r="D44" s="77">
        <f>D36+D43</f>
        <v>90668</v>
      </c>
    </row>
    <row r="45" spans="1:4" ht="14.25" thickBot="1">
      <c r="A45" s="72" t="s">
        <v>33</v>
      </c>
      <c r="B45" s="78">
        <f>B31+B44</f>
        <v>71766</v>
      </c>
      <c r="D45" s="78">
        <f>D31+D44</f>
        <v>96543</v>
      </c>
    </row>
    <row r="56" ht="13.5">
      <c r="A56" s="27" t="s">
        <v>108</v>
      </c>
    </row>
    <row r="57" ht="13.5">
      <c r="A57" s="27" t="s">
        <v>107</v>
      </c>
    </row>
    <row r="61" spans="2:4" ht="13.5">
      <c r="B61" s="69">
        <f>B22-B45</f>
        <v>0</v>
      </c>
      <c r="C61" s="69">
        <f>C22-C45</f>
        <v>0</v>
      </c>
      <c r="D61" s="69">
        <f>D22-D45</f>
        <v>0</v>
      </c>
    </row>
  </sheetData>
  <sheetProtection/>
  <printOptions horizontalCentered="1"/>
  <pageMargins left="0.68" right="0.39" top="0.75" bottom="0.75" header="0.5" footer="0.3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33.00390625" style="24" customWidth="1"/>
    <col min="2" max="2" width="9.57421875" style="24" bestFit="1" customWidth="1"/>
    <col min="3" max="3" width="10.421875" style="24" bestFit="1" customWidth="1"/>
    <col min="4" max="4" width="15.00390625" style="24" customWidth="1"/>
    <col min="5" max="5" width="12.00390625" style="24" customWidth="1"/>
    <col min="6" max="6" width="14.421875" style="24" bestFit="1" customWidth="1"/>
    <col min="7" max="7" width="15.00390625" style="24" bestFit="1" customWidth="1"/>
    <col min="8" max="8" width="10.8515625" style="24" customWidth="1"/>
    <col min="9" max="9" width="0.71875" style="24" customWidth="1"/>
    <col min="10" max="16384" width="9.140625" style="24" customWidth="1"/>
  </cols>
  <sheetData>
    <row r="1" ht="13.5">
      <c r="A1" s="23" t="str">
        <f>'[1]Summary'!A1</f>
        <v>MITHRIL BERHAD</v>
      </c>
    </row>
    <row r="2" ht="13.5">
      <c r="A2" s="7" t="str">
        <f>Summary!A2</f>
        <v>(Company No.: 577765-U)</v>
      </c>
    </row>
    <row r="4" ht="13.5">
      <c r="A4" s="23" t="s">
        <v>49</v>
      </c>
    </row>
    <row r="5" ht="13.5">
      <c r="A5" s="23" t="str">
        <f>Consol_CF!A5</f>
        <v>FOR THE CUMULATIVE QUARTER ENDED 30TH JUNE 2011</v>
      </c>
    </row>
    <row r="6" ht="13.5">
      <c r="A6" s="26"/>
    </row>
    <row r="7" spans="2:8" ht="13.5">
      <c r="B7" s="71"/>
      <c r="C7" s="120" t="s">
        <v>10</v>
      </c>
      <c r="D7" s="121"/>
      <c r="E7" s="121"/>
      <c r="F7" s="122"/>
      <c r="G7" s="113" t="s">
        <v>11</v>
      </c>
      <c r="H7" s="114"/>
    </row>
    <row r="8" spans="2:8" s="29" customFormat="1" ht="13.5">
      <c r="B8" s="41"/>
      <c r="C8" s="41"/>
      <c r="D8" s="41" t="s">
        <v>125</v>
      </c>
      <c r="E8" s="41"/>
      <c r="F8" s="41"/>
      <c r="G8" s="41"/>
      <c r="H8" s="41"/>
    </row>
    <row r="9" spans="2:8" s="29" customFormat="1" ht="13.5">
      <c r="B9" s="41"/>
      <c r="C9" s="41"/>
      <c r="D9" s="41" t="s">
        <v>154</v>
      </c>
      <c r="E9" s="41" t="s">
        <v>131</v>
      </c>
      <c r="F9" s="41" t="s">
        <v>82</v>
      </c>
      <c r="G9" s="41"/>
      <c r="H9" s="41"/>
    </row>
    <row r="10" spans="1:8" s="29" customFormat="1" ht="13.5">
      <c r="A10" s="44" t="s">
        <v>51</v>
      </c>
      <c r="B10" s="41" t="s">
        <v>39</v>
      </c>
      <c r="C10" s="41" t="s">
        <v>39</v>
      </c>
      <c r="D10" s="41" t="s">
        <v>126</v>
      </c>
      <c r="E10" s="41" t="s">
        <v>132</v>
      </c>
      <c r="F10" s="41" t="s">
        <v>134</v>
      </c>
      <c r="G10" s="41" t="s">
        <v>40</v>
      </c>
      <c r="H10" s="41"/>
    </row>
    <row r="11" spans="1:8" s="29" customFormat="1" ht="13.5">
      <c r="A11" s="66" t="str">
        <f>Consol_CF!D8</f>
        <v>30.06.2011</v>
      </c>
      <c r="B11" s="42" t="s">
        <v>129</v>
      </c>
      <c r="C11" s="42" t="s">
        <v>130</v>
      </c>
      <c r="D11" s="42" t="s">
        <v>153</v>
      </c>
      <c r="E11" s="42" t="s">
        <v>133</v>
      </c>
      <c r="F11" s="42" t="s">
        <v>135</v>
      </c>
      <c r="G11" s="42" t="s">
        <v>136</v>
      </c>
      <c r="H11" s="115" t="s">
        <v>12</v>
      </c>
    </row>
    <row r="12" spans="2:8" ht="13.5">
      <c r="B12" s="41" t="s">
        <v>62</v>
      </c>
      <c r="C12" s="41" t="s">
        <v>62</v>
      </c>
      <c r="D12" s="41" t="s">
        <v>62</v>
      </c>
      <c r="E12" s="41" t="s">
        <v>62</v>
      </c>
      <c r="F12" s="41" t="s">
        <v>62</v>
      </c>
      <c r="G12" s="41" t="s">
        <v>62</v>
      </c>
      <c r="H12" s="41" t="s">
        <v>62</v>
      </c>
    </row>
    <row r="13" spans="2:8" ht="13.5">
      <c r="B13" s="41"/>
      <c r="C13" s="45"/>
      <c r="D13" s="45"/>
      <c r="E13" s="45"/>
      <c r="F13" s="41"/>
      <c r="G13" s="41"/>
      <c r="H13" s="43"/>
    </row>
    <row r="14" spans="1:9" ht="13.5">
      <c r="A14" s="24" t="s">
        <v>101</v>
      </c>
      <c r="B14" s="47">
        <v>49776</v>
      </c>
      <c r="C14" s="47">
        <v>0</v>
      </c>
      <c r="D14" s="47">
        <v>829</v>
      </c>
      <c r="E14" s="47">
        <v>0</v>
      </c>
      <c r="F14" s="47">
        <v>8650</v>
      </c>
      <c r="G14" s="46">
        <v>-53380</v>
      </c>
      <c r="H14" s="43">
        <f>SUM(B14:G14)</f>
        <v>5875</v>
      </c>
      <c r="I14" s="24">
        <f>H14-'[1]Consol_BS'!D45</f>
        <v>5875</v>
      </c>
    </row>
    <row r="15" spans="1:8" s="25" customFormat="1" ht="13.5">
      <c r="A15" s="25" t="str">
        <f>Consol_PL!A26</f>
        <v>Loss for the period</v>
      </c>
      <c r="B15" s="46">
        <v>0</v>
      </c>
      <c r="C15" s="47">
        <v>0</v>
      </c>
      <c r="D15" s="47">
        <v>0</v>
      </c>
      <c r="E15" s="47">
        <v>0</v>
      </c>
      <c r="F15" s="46">
        <v>0</v>
      </c>
      <c r="G15" s="46">
        <f>-7077-16000</f>
        <v>-23077</v>
      </c>
      <c r="H15" s="43">
        <f>SUM(B15:G15)</f>
        <v>-23077</v>
      </c>
    </row>
    <row r="16" spans="1:8" s="25" customFormat="1" ht="13.5">
      <c r="A16" s="25" t="s">
        <v>128</v>
      </c>
      <c r="B16" s="46"/>
      <c r="C16" s="47"/>
      <c r="D16" s="47"/>
      <c r="E16" s="47"/>
      <c r="F16" s="46"/>
      <c r="G16" s="46"/>
      <c r="H16" s="43"/>
    </row>
    <row r="17" spans="1:8" s="25" customFormat="1" ht="13.5">
      <c r="A17" s="25" t="s">
        <v>127</v>
      </c>
      <c r="B17" s="46">
        <v>0</v>
      </c>
      <c r="C17" s="47">
        <v>0</v>
      </c>
      <c r="D17" s="47">
        <v>-829</v>
      </c>
      <c r="E17" s="47">
        <v>0</v>
      </c>
      <c r="F17" s="46">
        <v>0</v>
      </c>
      <c r="G17" s="46">
        <f>-D17</f>
        <v>829</v>
      </c>
      <c r="H17" s="43">
        <f>SUM(B17:G17)</f>
        <v>0</v>
      </c>
    </row>
    <row r="18" spans="2:8" s="25" customFormat="1" ht="13.5">
      <c r="B18" s="46"/>
      <c r="C18" s="47"/>
      <c r="D18" s="47"/>
      <c r="E18" s="47"/>
      <c r="F18" s="46"/>
      <c r="G18" s="46"/>
      <c r="H18" s="43"/>
    </row>
    <row r="19" spans="1:8" s="25" customFormat="1" ht="14.25" thickBot="1">
      <c r="A19" s="25" t="s">
        <v>169</v>
      </c>
      <c r="B19" s="48">
        <f aca="true" t="shared" si="0" ref="B19:H19">SUM(B14:B18)</f>
        <v>49776</v>
      </c>
      <c r="C19" s="48">
        <f t="shared" si="0"/>
        <v>0</v>
      </c>
      <c r="D19" s="48">
        <f t="shared" si="0"/>
        <v>0</v>
      </c>
      <c r="E19" s="48">
        <f t="shared" si="0"/>
        <v>0</v>
      </c>
      <c r="F19" s="48">
        <f t="shared" si="0"/>
        <v>8650</v>
      </c>
      <c r="G19" s="48">
        <f t="shared" si="0"/>
        <v>-75628</v>
      </c>
      <c r="H19" s="48">
        <f t="shared" si="0"/>
        <v>-17202</v>
      </c>
    </row>
    <row r="20" s="25" customFormat="1" ht="14.25" thickTop="1">
      <c r="H20" s="49"/>
    </row>
    <row r="21" spans="1:8" s="25" customFormat="1" ht="13.5">
      <c r="A21" s="24"/>
      <c r="B21" s="71"/>
      <c r="C21" s="120" t="s">
        <v>10</v>
      </c>
      <c r="D21" s="121"/>
      <c r="E21" s="121"/>
      <c r="F21" s="122"/>
      <c r="G21" s="113" t="s">
        <v>11</v>
      </c>
      <c r="H21" s="114"/>
    </row>
    <row r="22" spans="2:8" s="25" customFormat="1" ht="13.5">
      <c r="B22" s="41"/>
      <c r="C22" s="41"/>
      <c r="D22" s="41" t="s">
        <v>125</v>
      </c>
      <c r="E22" s="41"/>
      <c r="F22" s="41"/>
      <c r="G22" s="41"/>
      <c r="H22" s="41"/>
    </row>
    <row r="23" spans="2:8" s="25" customFormat="1" ht="13.5">
      <c r="B23" s="41"/>
      <c r="C23" s="41"/>
      <c r="D23" s="41" t="s">
        <v>154</v>
      </c>
      <c r="E23" s="41" t="s">
        <v>131</v>
      </c>
      <c r="F23" s="41" t="s">
        <v>82</v>
      </c>
      <c r="G23" s="41"/>
      <c r="H23" s="41"/>
    </row>
    <row r="24" spans="1:8" s="25" customFormat="1" ht="13.5">
      <c r="A24" s="44" t="s">
        <v>51</v>
      </c>
      <c r="B24" s="41" t="s">
        <v>39</v>
      </c>
      <c r="C24" s="41" t="s">
        <v>39</v>
      </c>
      <c r="D24" s="41" t="s">
        <v>126</v>
      </c>
      <c r="E24" s="41" t="s">
        <v>132</v>
      </c>
      <c r="F24" s="41" t="s">
        <v>134</v>
      </c>
      <c r="G24" s="41" t="s">
        <v>40</v>
      </c>
      <c r="H24" s="41"/>
    </row>
    <row r="25" spans="1:8" s="25" customFormat="1" ht="13.5">
      <c r="A25" s="66" t="str">
        <f>Summary!E15</f>
        <v>30.06.2010</v>
      </c>
      <c r="B25" s="42" t="s">
        <v>129</v>
      </c>
      <c r="C25" s="42" t="s">
        <v>130</v>
      </c>
      <c r="D25" s="42" t="s">
        <v>153</v>
      </c>
      <c r="E25" s="42" t="s">
        <v>133</v>
      </c>
      <c r="F25" s="42" t="s">
        <v>135</v>
      </c>
      <c r="G25" s="42" t="s">
        <v>136</v>
      </c>
      <c r="H25" s="115" t="s">
        <v>12</v>
      </c>
    </row>
    <row r="26" spans="1:8" s="25" customFormat="1" ht="13.5">
      <c r="A26" s="24"/>
      <c r="B26" s="41" t="s">
        <v>62</v>
      </c>
      <c r="C26" s="41" t="s">
        <v>62</v>
      </c>
      <c r="D26" s="41" t="s">
        <v>62</v>
      </c>
      <c r="E26" s="41" t="s">
        <v>62</v>
      </c>
      <c r="F26" s="41" t="s">
        <v>62</v>
      </c>
      <c r="G26" s="41" t="s">
        <v>62</v>
      </c>
      <c r="H26" s="41" t="s">
        <v>62</v>
      </c>
    </row>
    <row r="27" spans="1:8" s="25" customFormat="1" ht="13.5">
      <c r="A27" s="24"/>
      <c r="B27" s="41"/>
      <c r="C27" s="45"/>
      <c r="D27" s="45"/>
      <c r="E27" s="45"/>
      <c r="F27" s="41"/>
      <c r="G27" s="41"/>
      <c r="H27" s="43"/>
    </row>
    <row r="28" spans="1:8" s="25" customFormat="1" ht="13.5">
      <c r="A28" s="24" t="s">
        <v>83</v>
      </c>
      <c r="B28" s="46">
        <v>182274</v>
      </c>
      <c r="C28" s="47">
        <f>80339</f>
        <v>80339</v>
      </c>
      <c r="D28" s="47">
        <v>0</v>
      </c>
      <c r="E28" s="47">
        <v>2274</v>
      </c>
      <c r="F28" s="46">
        <v>9521</v>
      </c>
      <c r="G28" s="46">
        <v>-220545</v>
      </c>
      <c r="H28" s="43">
        <f>SUM(B28:G28)</f>
        <v>53863</v>
      </c>
    </row>
    <row r="29" spans="1:8" s="25" customFormat="1" ht="13.5">
      <c r="A29" s="25" t="s">
        <v>2</v>
      </c>
      <c r="B29" s="46">
        <v>0</v>
      </c>
      <c r="C29" s="47">
        <v>0</v>
      </c>
      <c r="D29" s="47">
        <v>0</v>
      </c>
      <c r="E29" s="47">
        <v>0</v>
      </c>
      <c r="F29" s="46">
        <v>0</v>
      </c>
      <c r="G29" s="46">
        <v>-50364</v>
      </c>
      <c r="H29" s="43">
        <f>SUM(B29:G29)</f>
        <v>-50364</v>
      </c>
    </row>
    <row r="30" spans="1:8" s="25" customFormat="1" ht="13.5">
      <c r="A30" s="25" t="s">
        <v>84</v>
      </c>
      <c r="B30" s="46">
        <v>-136706</v>
      </c>
      <c r="C30" s="47">
        <v>0</v>
      </c>
      <c r="D30" s="47">
        <v>0</v>
      </c>
      <c r="E30" s="47">
        <v>0</v>
      </c>
      <c r="F30" s="46">
        <v>0</v>
      </c>
      <c r="G30" s="46">
        <f>-B30</f>
        <v>136706</v>
      </c>
      <c r="H30" s="43">
        <f>SUM(B30:G30)</f>
        <v>0</v>
      </c>
    </row>
    <row r="31" spans="1:8" s="25" customFormat="1" ht="13.5">
      <c r="A31" s="25" t="s">
        <v>85</v>
      </c>
      <c r="B31" s="46">
        <v>0</v>
      </c>
      <c r="C31" s="47">
        <v>-80339</v>
      </c>
      <c r="D31" s="47">
        <v>0</v>
      </c>
      <c r="E31" s="47">
        <v>0</v>
      </c>
      <c r="F31" s="46">
        <v>0</v>
      </c>
      <c r="G31" s="46">
        <f>-C31</f>
        <v>80339</v>
      </c>
      <c r="H31" s="43">
        <f>SUM(B31:G31)</f>
        <v>0</v>
      </c>
    </row>
    <row r="32" spans="1:8" s="25" customFormat="1" ht="13.5">
      <c r="A32" s="25" t="s">
        <v>152</v>
      </c>
      <c r="B32" s="46">
        <v>4208</v>
      </c>
      <c r="C32" s="47">
        <v>0</v>
      </c>
      <c r="D32" s="47">
        <v>0</v>
      </c>
      <c r="E32" s="47">
        <v>0</v>
      </c>
      <c r="F32" s="46">
        <v>-871</v>
      </c>
      <c r="G32" s="46">
        <v>484</v>
      </c>
      <c r="H32" s="43">
        <f>SUM(B32:G32)</f>
        <v>3821</v>
      </c>
    </row>
    <row r="33" spans="1:8" s="25" customFormat="1" ht="13.5">
      <c r="A33" s="25" t="s">
        <v>128</v>
      </c>
      <c r="B33" s="46"/>
      <c r="C33" s="47"/>
      <c r="D33" s="47"/>
      <c r="E33" s="47"/>
      <c r="F33" s="46"/>
      <c r="G33" s="46"/>
      <c r="H33" s="43"/>
    </row>
    <row r="34" spans="1:8" s="25" customFormat="1" ht="13.5">
      <c r="A34" s="25" t="s">
        <v>127</v>
      </c>
      <c r="B34" s="46">
        <v>0</v>
      </c>
      <c r="C34" s="47">
        <v>0</v>
      </c>
      <c r="D34" s="47">
        <v>829</v>
      </c>
      <c r="E34" s="47">
        <v>-829</v>
      </c>
      <c r="F34" s="46">
        <v>0</v>
      </c>
      <c r="G34" s="46">
        <v>0</v>
      </c>
      <c r="H34" s="43">
        <f>SUM(B34:G34)</f>
        <v>0</v>
      </c>
    </row>
    <row r="35" spans="1:8" s="25" customFormat="1" ht="13.5">
      <c r="A35" s="25" t="s">
        <v>137</v>
      </c>
      <c r="B35" s="46">
        <v>0</v>
      </c>
      <c r="C35" s="47">
        <v>0</v>
      </c>
      <c r="D35" s="47">
        <v>0</v>
      </c>
      <c r="E35" s="47">
        <v>-1243</v>
      </c>
      <c r="F35" s="46">
        <v>0</v>
      </c>
      <c r="G35" s="46">
        <v>0</v>
      </c>
      <c r="H35" s="43">
        <f>SUM(B35:G35)</f>
        <v>-1243</v>
      </c>
    </row>
    <row r="36" spans="1:8" s="25" customFormat="1" ht="13.5">
      <c r="A36" s="25" t="s">
        <v>138</v>
      </c>
      <c r="B36" s="46">
        <v>0</v>
      </c>
      <c r="C36" s="47">
        <v>0</v>
      </c>
      <c r="D36" s="47">
        <v>0</v>
      </c>
      <c r="E36" s="47">
        <v>345</v>
      </c>
      <c r="F36" s="46">
        <v>0</v>
      </c>
      <c r="G36" s="46">
        <v>0</v>
      </c>
      <c r="H36" s="43">
        <f>SUM(B36:G36)</f>
        <v>345</v>
      </c>
    </row>
    <row r="37" spans="1:8" s="25" customFormat="1" ht="13.5">
      <c r="A37" s="25" t="s">
        <v>185</v>
      </c>
      <c r="B37" s="46"/>
      <c r="C37" s="47"/>
      <c r="D37" s="47"/>
      <c r="E37" s="47"/>
      <c r="F37" s="46"/>
      <c r="G37" s="46"/>
      <c r="H37" s="43"/>
    </row>
    <row r="38" spans="1:8" s="25" customFormat="1" ht="13.5">
      <c r="A38" s="25" t="s">
        <v>186</v>
      </c>
      <c r="B38" s="46"/>
      <c r="C38" s="47"/>
      <c r="D38" s="47"/>
      <c r="E38" s="47"/>
      <c r="F38" s="46"/>
      <c r="G38" s="46"/>
      <c r="H38" s="43"/>
    </row>
    <row r="39" spans="1:8" s="25" customFormat="1" ht="13.5">
      <c r="A39" s="25" t="s">
        <v>187</v>
      </c>
      <c r="B39" s="46">
        <v>0</v>
      </c>
      <c r="C39" s="47">
        <v>0</v>
      </c>
      <c r="D39" s="47">
        <v>0</v>
      </c>
      <c r="E39" s="47">
        <v>-547</v>
      </c>
      <c r="F39" s="46">
        <v>0</v>
      </c>
      <c r="G39" s="46">
        <v>0</v>
      </c>
      <c r="H39" s="43">
        <f>SUM(B39:G39)</f>
        <v>-547</v>
      </c>
    </row>
    <row r="40" spans="2:8" s="25" customFormat="1" ht="13.5">
      <c r="B40" s="46"/>
      <c r="C40" s="47"/>
      <c r="D40" s="47"/>
      <c r="E40" s="47"/>
      <c r="F40" s="46"/>
      <c r="G40" s="46"/>
      <c r="H40" s="43"/>
    </row>
    <row r="41" spans="1:8" s="25" customFormat="1" ht="14.25" thickBot="1">
      <c r="A41" s="25" t="s">
        <v>170</v>
      </c>
      <c r="B41" s="48">
        <f>SUM(B28:B40)</f>
        <v>49776</v>
      </c>
      <c r="C41" s="48">
        <f aca="true" t="shared" si="1" ref="C41:H41">SUM(C28:C40)</f>
        <v>0</v>
      </c>
      <c r="D41" s="48">
        <f t="shared" si="1"/>
        <v>829</v>
      </c>
      <c r="E41" s="48">
        <f t="shared" si="1"/>
        <v>0</v>
      </c>
      <c r="F41" s="48">
        <f t="shared" si="1"/>
        <v>8650</v>
      </c>
      <c r="G41" s="48">
        <f t="shared" si="1"/>
        <v>-53380</v>
      </c>
      <c r="H41" s="48">
        <f t="shared" si="1"/>
        <v>5875</v>
      </c>
    </row>
    <row r="42" s="25" customFormat="1" ht="14.25" thickTop="1"/>
    <row r="43" s="25" customFormat="1" ht="13.5">
      <c r="H43" s="49"/>
    </row>
    <row r="44" ht="13.5">
      <c r="A44" s="24" t="s">
        <v>110</v>
      </c>
    </row>
    <row r="45" ht="13.5">
      <c r="A45" s="24" t="s">
        <v>102</v>
      </c>
    </row>
    <row r="46" ht="13.5">
      <c r="A46" s="24" t="s">
        <v>42</v>
      </c>
    </row>
    <row r="48" ht="13.5">
      <c r="A48" s="24" t="s">
        <v>42</v>
      </c>
    </row>
  </sheetData>
  <sheetProtection/>
  <mergeCells count="2">
    <mergeCell ref="C7:F7"/>
    <mergeCell ref="C21:F21"/>
  </mergeCells>
  <printOptions horizontalCentered="1"/>
  <pageMargins left="0.75" right="0.36" top="0.55" bottom="0.25" header="0.5" footer="0"/>
  <pageSetup fitToHeight="1" fitToWidth="1"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view="pageBreakPreview" zoomScaleSheetLayoutView="100" zoomScalePageLayoutView="0" workbookViewId="0" topLeftCell="A33">
      <selection activeCell="C62" sqref="C62"/>
    </sheetView>
  </sheetViews>
  <sheetFormatPr defaultColWidth="9.140625" defaultRowHeight="12.75"/>
  <cols>
    <col min="1" max="1" width="2.28125" style="27" customWidth="1"/>
    <col min="2" max="2" width="2.7109375" style="27" customWidth="1"/>
    <col min="3" max="3" width="54.140625" style="27" customWidth="1"/>
    <col min="4" max="4" width="14.28125" style="69" customWidth="1"/>
    <col min="5" max="5" width="3.140625" style="69" customWidth="1"/>
    <col min="6" max="6" width="14.28125" style="69" customWidth="1"/>
    <col min="7" max="7" width="7.140625" style="27" customWidth="1"/>
    <col min="8" max="8" width="10.28125" style="27" bestFit="1" customWidth="1"/>
    <col min="9" max="16384" width="9.140625" style="27" customWidth="1"/>
  </cols>
  <sheetData>
    <row r="1" spans="1:3" ht="13.5">
      <c r="A1" s="72" t="str">
        <f>Summary!A1</f>
        <v>MITHRIL BERHAD</v>
      </c>
      <c r="B1" s="72"/>
      <c r="C1" s="72"/>
    </row>
    <row r="2" spans="1:3" ht="13.5">
      <c r="A2" s="73" t="str">
        <f>Summary!A2</f>
        <v>(Company No.: 577765-U)</v>
      </c>
      <c r="B2" s="72"/>
      <c r="C2" s="72"/>
    </row>
    <row r="4" spans="1:3" ht="13.5">
      <c r="A4" s="72" t="s">
        <v>112</v>
      </c>
      <c r="B4" s="72"/>
      <c r="C4" s="72"/>
    </row>
    <row r="5" spans="1:3" ht="13.5">
      <c r="A5" s="72" t="s">
        <v>171</v>
      </c>
      <c r="B5" s="72"/>
      <c r="C5" s="72"/>
    </row>
    <row r="6" spans="1:3" ht="13.5">
      <c r="A6" s="72"/>
      <c r="B6" s="72"/>
      <c r="C6" s="72"/>
    </row>
    <row r="7" spans="4:6" ht="13.5">
      <c r="D7" s="84" t="s">
        <v>172</v>
      </c>
      <c r="E7" s="53"/>
      <c r="F7" s="84" t="str">
        <f>D7</f>
        <v>12 Months Ended</v>
      </c>
    </row>
    <row r="8" spans="4:6" ht="13.5">
      <c r="D8" s="89" t="str">
        <f>Summary!C15</f>
        <v>30.06.2011</v>
      </c>
      <c r="E8" s="53"/>
      <c r="F8" s="89" t="str">
        <f>Summary!E15</f>
        <v>30.06.2010</v>
      </c>
    </row>
    <row r="9" spans="4:6" ht="15">
      <c r="D9" s="85" t="s">
        <v>62</v>
      </c>
      <c r="E9" s="53"/>
      <c r="F9" s="85" t="s">
        <v>62</v>
      </c>
    </row>
    <row r="10" spans="1:3" ht="13.5">
      <c r="A10" s="72" t="s">
        <v>3</v>
      </c>
      <c r="B10" s="72"/>
      <c r="C10" s="72"/>
    </row>
    <row r="11" spans="2:6" s="67" customFormat="1" ht="13.5">
      <c r="B11" s="67" t="s">
        <v>37</v>
      </c>
      <c r="D11" s="70">
        <f>Consol_PL!F23</f>
        <v>-23533</v>
      </c>
      <c r="E11" s="70"/>
      <c r="F11" s="70">
        <v>-50581</v>
      </c>
    </row>
    <row r="12" spans="2:6" s="67" customFormat="1" ht="13.5">
      <c r="B12" s="67" t="s">
        <v>44</v>
      </c>
      <c r="D12" s="70"/>
      <c r="E12" s="70"/>
      <c r="F12" s="70"/>
    </row>
    <row r="13" spans="3:6" s="67" customFormat="1" ht="13.5">
      <c r="C13" s="67" t="s">
        <v>34</v>
      </c>
      <c r="D13" s="70">
        <v>1120</v>
      </c>
      <c r="E13" s="70"/>
      <c r="F13" s="70">
        <v>1515</v>
      </c>
    </row>
    <row r="14" spans="3:6" s="67" customFormat="1" ht="13.5">
      <c r="C14" s="67" t="s">
        <v>35</v>
      </c>
      <c r="D14" s="70">
        <v>0</v>
      </c>
      <c r="E14" s="70"/>
      <c r="F14" s="70">
        <v>65</v>
      </c>
    </row>
    <row r="15" spans="3:6" s="67" customFormat="1" ht="13.5">
      <c r="C15" s="67" t="s">
        <v>38</v>
      </c>
      <c r="D15" s="70">
        <v>5547</v>
      </c>
      <c r="E15" s="70"/>
      <c r="F15" s="70">
        <v>6069</v>
      </c>
    </row>
    <row r="16" spans="3:6" s="67" customFormat="1" ht="13.5">
      <c r="C16" s="67" t="s">
        <v>4</v>
      </c>
      <c r="D16" s="70">
        <v>-44</v>
      </c>
      <c r="E16" s="70"/>
      <c r="F16" s="70">
        <v>0</v>
      </c>
    </row>
    <row r="17" spans="3:6" s="67" customFormat="1" ht="13.5">
      <c r="C17" s="67" t="s">
        <v>155</v>
      </c>
      <c r="D17" s="70">
        <v>0</v>
      </c>
      <c r="E17" s="70"/>
      <c r="F17" s="70">
        <v>-23</v>
      </c>
    </row>
    <row r="18" spans="3:6" s="67" customFormat="1" ht="13.5">
      <c r="C18" s="67" t="s">
        <v>173</v>
      </c>
      <c r="D18" s="70">
        <v>1182</v>
      </c>
      <c r="E18" s="70"/>
      <c r="F18" s="70">
        <v>1384</v>
      </c>
    </row>
    <row r="19" spans="3:6" s="67" customFormat="1" ht="13.5">
      <c r="C19" s="67" t="s">
        <v>174</v>
      </c>
      <c r="D19" s="70">
        <v>-324</v>
      </c>
      <c r="E19" s="70"/>
      <c r="F19" s="70">
        <v>-563</v>
      </c>
    </row>
    <row r="20" spans="3:6" s="67" customFormat="1" ht="13.5">
      <c r="C20" s="67" t="s">
        <v>175</v>
      </c>
      <c r="D20" s="70">
        <v>0</v>
      </c>
      <c r="E20" s="70"/>
      <c r="F20" s="70">
        <v>0</v>
      </c>
    </row>
    <row r="21" spans="3:6" s="67" customFormat="1" ht="13.5">
      <c r="C21" s="67" t="s">
        <v>176</v>
      </c>
      <c r="D21" s="70">
        <f>3966+16000</f>
        <v>19966</v>
      </c>
      <c r="E21" s="70"/>
      <c r="F21" s="70">
        <v>18500</v>
      </c>
    </row>
    <row r="22" spans="3:6" s="67" customFormat="1" ht="13.5">
      <c r="C22" s="67" t="s">
        <v>141</v>
      </c>
      <c r="D22" s="70">
        <v>0</v>
      </c>
      <c r="E22" s="70"/>
      <c r="F22" s="70">
        <v>1104</v>
      </c>
    </row>
    <row r="23" spans="3:6" s="67" customFormat="1" ht="13.5">
      <c r="C23" s="67" t="s">
        <v>178</v>
      </c>
      <c r="D23" s="70">
        <v>-68</v>
      </c>
      <c r="E23" s="70"/>
      <c r="F23" s="70">
        <v>0</v>
      </c>
    </row>
    <row r="24" spans="3:6" s="67" customFormat="1" ht="13.5">
      <c r="C24" s="67" t="s">
        <v>177</v>
      </c>
      <c r="D24" s="70">
        <v>-170</v>
      </c>
      <c r="E24" s="70"/>
      <c r="F24" s="70">
        <v>3981</v>
      </c>
    </row>
    <row r="25" spans="3:6" s="67" customFormat="1" ht="13.5">
      <c r="C25" s="67" t="s">
        <v>156</v>
      </c>
      <c r="D25" s="70">
        <v>35</v>
      </c>
      <c r="E25" s="70"/>
      <c r="F25" s="70">
        <v>96</v>
      </c>
    </row>
    <row r="26" spans="3:6" s="67" customFormat="1" ht="13.5">
      <c r="C26" s="67" t="s">
        <v>179</v>
      </c>
      <c r="D26" s="70">
        <v>1</v>
      </c>
      <c r="E26" s="70"/>
      <c r="F26" s="70">
        <v>4</v>
      </c>
    </row>
    <row r="27" spans="3:6" s="67" customFormat="1" ht="13.5">
      <c r="C27" s="67" t="s">
        <v>180</v>
      </c>
      <c r="D27" s="70">
        <v>232</v>
      </c>
      <c r="E27" s="70"/>
      <c r="F27" s="70">
        <v>282</v>
      </c>
    </row>
    <row r="28" spans="3:6" s="67" customFormat="1" ht="13.5">
      <c r="C28" s="67" t="s">
        <v>181</v>
      </c>
      <c r="D28" s="70">
        <v>0</v>
      </c>
      <c r="E28" s="70"/>
      <c r="F28" s="70">
        <v>14867</v>
      </c>
    </row>
    <row r="29" spans="3:6" s="67" customFormat="1" ht="13.5">
      <c r="C29" s="67" t="s">
        <v>182</v>
      </c>
      <c r="D29" s="70">
        <v>0</v>
      </c>
      <c r="E29" s="70"/>
      <c r="F29" s="70">
        <v>-20</v>
      </c>
    </row>
    <row r="30" spans="3:6" s="67" customFormat="1" ht="13.5">
      <c r="C30" s="67" t="s">
        <v>183</v>
      </c>
      <c r="D30" s="70">
        <v>0</v>
      </c>
      <c r="E30" s="70"/>
      <c r="F30" s="70">
        <v>-80</v>
      </c>
    </row>
    <row r="31" spans="3:6" s="67" customFormat="1" ht="13.5">
      <c r="C31" s="67" t="s">
        <v>184</v>
      </c>
      <c r="D31" s="76">
        <v>76</v>
      </c>
      <c r="E31" s="70"/>
      <c r="F31" s="76">
        <v>0</v>
      </c>
    </row>
    <row r="32" spans="2:6" s="67" customFormat="1" ht="13.5">
      <c r="B32" s="79" t="s">
        <v>150</v>
      </c>
      <c r="D32" s="70">
        <f>SUM(D11:D31)</f>
        <v>4020</v>
      </c>
      <c r="E32" s="70"/>
      <c r="F32" s="70">
        <f>SUM(F11:F31)</f>
        <v>-3400</v>
      </c>
    </row>
    <row r="33" spans="2:6" s="67" customFormat="1" ht="6.75" customHeight="1">
      <c r="B33" s="79"/>
      <c r="D33" s="70"/>
      <c r="E33" s="70"/>
      <c r="F33" s="70"/>
    </row>
    <row r="34" spans="2:6" s="67" customFormat="1" ht="13.5">
      <c r="B34" s="67" t="s">
        <v>5</v>
      </c>
      <c r="D34" s="70"/>
      <c r="E34" s="70"/>
      <c r="F34" s="70"/>
    </row>
    <row r="35" spans="3:6" s="67" customFormat="1" ht="13.5">
      <c r="C35" s="80" t="s">
        <v>88</v>
      </c>
      <c r="D35" s="70">
        <v>706</v>
      </c>
      <c r="E35" s="70"/>
      <c r="F35" s="70">
        <v>2283</v>
      </c>
    </row>
    <row r="36" spans="3:6" s="67" customFormat="1" ht="13.5">
      <c r="C36" s="80" t="s">
        <v>90</v>
      </c>
      <c r="D36" s="70">
        <v>1193</v>
      </c>
      <c r="E36" s="70"/>
      <c r="F36" s="70">
        <v>602</v>
      </c>
    </row>
    <row r="37" spans="3:6" s="67" customFormat="1" ht="13.5">
      <c r="C37" s="80" t="s">
        <v>103</v>
      </c>
      <c r="D37" s="70">
        <v>-5138</v>
      </c>
      <c r="E37" s="70"/>
      <c r="F37" s="70">
        <v>-12669</v>
      </c>
    </row>
    <row r="38" spans="2:6" s="67" customFormat="1" ht="13.5">
      <c r="B38" s="67" t="s">
        <v>104</v>
      </c>
      <c r="D38" s="81">
        <f>SUM(D32:D37)</f>
        <v>781</v>
      </c>
      <c r="E38" s="70"/>
      <c r="F38" s="81">
        <f>SUM(F32:F37)</f>
        <v>-13184</v>
      </c>
    </row>
    <row r="39" spans="3:6" s="67" customFormat="1" ht="13.5">
      <c r="C39" s="67" t="s">
        <v>158</v>
      </c>
      <c r="D39" s="70">
        <v>-267</v>
      </c>
      <c r="E39" s="70"/>
      <c r="F39" s="70">
        <v>241</v>
      </c>
    </row>
    <row r="40" spans="2:6" s="67" customFormat="1" ht="13.5">
      <c r="B40" s="67" t="s">
        <v>105</v>
      </c>
      <c r="D40" s="77">
        <f>SUM(D38:D39)</f>
        <v>514</v>
      </c>
      <c r="E40" s="70"/>
      <c r="F40" s="77">
        <f>SUM(F38:F39)</f>
        <v>-12943</v>
      </c>
    </row>
    <row r="41" spans="1:6" s="67" customFormat="1" ht="6.75" customHeight="1">
      <c r="A41" s="75"/>
      <c r="B41" s="75"/>
      <c r="C41" s="75"/>
      <c r="D41" s="70"/>
      <c r="E41" s="70"/>
      <c r="F41" s="70"/>
    </row>
    <row r="42" spans="1:6" s="67" customFormat="1" ht="13.5">
      <c r="A42" s="75" t="s">
        <v>6</v>
      </c>
      <c r="B42" s="75"/>
      <c r="C42" s="75"/>
      <c r="D42" s="70"/>
      <c r="E42" s="70"/>
      <c r="F42" s="70"/>
    </row>
    <row r="43" spans="2:6" s="67" customFormat="1" ht="13.5">
      <c r="B43" s="67" t="s">
        <v>7</v>
      </c>
      <c r="D43" s="70">
        <v>-143</v>
      </c>
      <c r="E43" s="70"/>
      <c r="F43" s="70">
        <v>-76</v>
      </c>
    </row>
    <row r="44" spans="2:6" s="67" customFormat="1" ht="13.5">
      <c r="B44" s="67" t="s">
        <v>28</v>
      </c>
      <c r="D44" s="70">
        <f>15+61</f>
        <v>76</v>
      </c>
      <c r="E44" s="70"/>
      <c r="F44" s="70">
        <v>0</v>
      </c>
    </row>
    <row r="45" spans="2:6" s="67" customFormat="1" ht="13.5">
      <c r="B45" s="67" t="s">
        <v>139</v>
      </c>
      <c r="D45" s="70">
        <v>1420</v>
      </c>
      <c r="E45" s="70"/>
      <c r="F45" s="70">
        <v>12600</v>
      </c>
    </row>
    <row r="46" spans="2:6" s="67" customFormat="1" ht="13.5">
      <c r="B46" s="67" t="s">
        <v>8</v>
      </c>
      <c r="D46" s="70">
        <v>44</v>
      </c>
      <c r="E46" s="70"/>
      <c r="F46" s="70">
        <v>0</v>
      </c>
    </row>
    <row r="47" spans="2:6" s="67" customFormat="1" ht="13.5">
      <c r="B47" s="67" t="s">
        <v>159</v>
      </c>
      <c r="D47" s="77">
        <f>SUM(D43:D46)</f>
        <v>1397</v>
      </c>
      <c r="E47" s="70"/>
      <c r="F47" s="77">
        <f>SUM(F43:F46)</f>
        <v>12524</v>
      </c>
    </row>
    <row r="48" spans="4:6" s="67" customFormat="1" ht="6.75" customHeight="1">
      <c r="D48" s="70"/>
      <c r="E48" s="70"/>
      <c r="F48" s="70"/>
    </row>
    <row r="49" spans="1:6" s="67" customFormat="1" ht="13.5">
      <c r="A49" s="75" t="s">
        <v>9</v>
      </c>
      <c r="B49" s="75"/>
      <c r="C49" s="75"/>
      <c r="D49" s="70"/>
      <c r="E49" s="70"/>
      <c r="F49" s="70"/>
    </row>
    <row r="50" spans="1:6" s="67" customFormat="1" ht="13.5">
      <c r="A50" s="75"/>
      <c r="B50" s="67" t="s">
        <v>140</v>
      </c>
      <c r="C50" s="75"/>
      <c r="D50" s="70">
        <v>1345</v>
      </c>
      <c r="E50" s="70"/>
      <c r="F50" s="70">
        <v>0</v>
      </c>
    </row>
    <row r="51" spans="2:6" s="67" customFormat="1" ht="13.5">
      <c r="B51" s="67" t="s">
        <v>89</v>
      </c>
      <c r="D51" s="70">
        <v>-502</v>
      </c>
      <c r="E51" s="70"/>
      <c r="F51" s="70">
        <f>-1522+1</f>
        <v>-1521</v>
      </c>
    </row>
    <row r="52" spans="2:6" s="67" customFormat="1" ht="13.5">
      <c r="B52" s="67" t="s">
        <v>87</v>
      </c>
      <c r="D52" s="70">
        <v>-33</v>
      </c>
      <c r="E52" s="70"/>
      <c r="F52" s="70">
        <v>-5080</v>
      </c>
    </row>
    <row r="53" spans="2:6" s="67" customFormat="1" ht="13.5">
      <c r="B53" s="67" t="s">
        <v>157</v>
      </c>
      <c r="D53" s="70">
        <v>813</v>
      </c>
      <c r="E53" s="70"/>
      <c r="F53" s="70">
        <v>-4315</v>
      </c>
    </row>
    <row r="54" spans="2:6" s="67" customFormat="1" ht="13.5">
      <c r="B54" s="67" t="s">
        <v>17</v>
      </c>
      <c r="D54" s="70">
        <v>-232</v>
      </c>
      <c r="E54" s="70"/>
      <c r="F54" s="70">
        <v>-2367</v>
      </c>
    </row>
    <row r="55" spans="2:6" s="67" customFormat="1" ht="13.5">
      <c r="B55" s="67" t="s">
        <v>151</v>
      </c>
      <c r="D55" s="77">
        <f>SUM(D50:D54)</f>
        <v>1391</v>
      </c>
      <c r="E55" s="70"/>
      <c r="F55" s="77">
        <f>SUM(F50:F54)</f>
        <v>-13283</v>
      </c>
    </row>
    <row r="56" spans="4:6" s="67" customFormat="1" ht="6.75" customHeight="1">
      <c r="D56" s="70"/>
      <c r="E56" s="70"/>
      <c r="F56" s="70"/>
    </row>
    <row r="57" spans="1:6" s="67" customFormat="1" ht="13.5">
      <c r="A57" s="75" t="s">
        <v>116</v>
      </c>
      <c r="B57" s="75"/>
      <c r="C57" s="75"/>
      <c r="D57" s="70">
        <f>D40+D47+D55</f>
        <v>3302</v>
      </c>
      <c r="E57" s="70"/>
      <c r="F57" s="70">
        <f>F40+F47+F55</f>
        <v>-13702</v>
      </c>
    </row>
    <row r="58" spans="1:6" s="67" customFormat="1" ht="13.5">
      <c r="A58" s="67" t="s">
        <v>1</v>
      </c>
      <c r="B58" s="75"/>
      <c r="C58" s="75"/>
      <c r="D58" s="70">
        <v>-193</v>
      </c>
      <c r="E58" s="70"/>
      <c r="F58" s="70">
        <v>13509</v>
      </c>
    </row>
    <row r="59" spans="1:6" s="67" customFormat="1" ht="14.25" thickBot="1">
      <c r="A59" s="75" t="s">
        <v>77</v>
      </c>
      <c r="B59" s="75"/>
      <c r="C59" s="75"/>
      <c r="D59" s="82">
        <f>SUM(D57:D58)</f>
        <v>3109</v>
      </c>
      <c r="E59" s="70"/>
      <c r="F59" s="82">
        <f>SUM(F57:F58)</f>
        <v>-193</v>
      </c>
    </row>
    <row r="60" spans="1:6" s="67" customFormat="1" ht="6.75" customHeight="1" thickTop="1">
      <c r="A60" s="75"/>
      <c r="B60" s="75"/>
      <c r="C60" s="75"/>
      <c r="D60" s="70"/>
      <c r="E60" s="70"/>
      <c r="F60" s="70"/>
    </row>
    <row r="61" spans="1:6" s="67" customFormat="1" ht="13.5">
      <c r="A61" s="67" t="s">
        <v>160</v>
      </c>
      <c r="D61" s="70"/>
      <c r="E61" s="70"/>
      <c r="F61" s="70"/>
    </row>
    <row r="62" spans="2:6" s="67" customFormat="1" ht="13.5">
      <c r="B62" s="67" t="s">
        <v>80</v>
      </c>
      <c r="D62" s="70">
        <f>D59-D64-D63</f>
        <v>864</v>
      </c>
      <c r="E62" s="70"/>
      <c r="F62" s="70">
        <f>F59-F64</f>
        <v>709</v>
      </c>
    </row>
    <row r="63" spans="2:6" s="67" customFormat="1" ht="13.5">
      <c r="B63" s="67" t="s">
        <v>142</v>
      </c>
      <c r="D63" s="70">
        <f>1345+900</f>
        <v>2245</v>
      </c>
      <c r="E63" s="70"/>
      <c r="F63" s="70">
        <v>0</v>
      </c>
    </row>
    <row r="64" spans="2:6" ht="13.5">
      <c r="B64" s="27" t="s">
        <v>81</v>
      </c>
      <c r="D64" s="69">
        <v>0</v>
      </c>
      <c r="F64" s="69">
        <v>-902</v>
      </c>
    </row>
    <row r="65" spans="4:6" ht="14.25" thickBot="1">
      <c r="D65" s="82">
        <f>SUM(D62:D64)</f>
        <v>3109</v>
      </c>
      <c r="E65" s="83"/>
      <c r="F65" s="82">
        <f>SUM(F62:F64)</f>
        <v>-193</v>
      </c>
    </row>
    <row r="66" spans="4:6" ht="14.25" thickTop="1">
      <c r="D66" s="28"/>
      <c r="E66" s="83"/>
      <c r="F66" s="28"/>
    </row>
    <row r="67" ht="13.5">
      <c r="A67" s="27" t="s">
        <v>111</v>
      </c>
    </row>
    <row r="68" ht="13.5">
      <c r="A68" s="27" t="s">
        <v>109</v>
      </c>
    </row>
    <row r="70" spans="4:6" ht="13.5">
      <c r="D70" s="69">
        <f>D59-D65</f>
        <v>0</v>
      </c>
      <c r="F70" s="69">
        <f>F59-F65</f>
        <v>0</v>
      </c>
    </row>
  </sheetData>
  <sheetProtection/>
  <printOptions horizontalCentered="1"/>
  <pageMargins left="0.44" right="0.34" top="0.75" bottom="0.3" header="0.44" footer="0.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kieneng.chong</cp:lastModifiedBy>
  <cp:lastPrinted>2011-08-08T06:24:46Z</cp:lastPrinted>
  <dcterms:created xsi:type="dcterms:W3CDTF">2004-08-07T08:47:17Z</dcterms:created>
  <dcterms:modified xsi:type="dcterms:W3CDTF">2011-08-19T08:59:03Z</dcterms:modified>
  <cp:category/>
  <cp:version/>
  <cp:contentType/>
  <cp:contentStatus/>
</cp:coreProperties>
</file>